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5" documentId="11_E485321E708CBF33FAAB14A7E0F9B6ABE89270A2" xr6:coauthVersionLast="47" xr6:coauthVersionMax="47" xr10:uidLastSave="{11144183-60A5-492E-ACCD-5CDA4FA7709C}"/>
  <bookViews>
    <workbookView xWindow="-120" yWindow="-120" windowWidth="20730" windowHeight="11160" xr2:uid="{00000000-000D-0000-FFFF-FFFF00000000}"/>
  </bookViews>
  <sheets>
    <sheet name="EX - Painel de lucro e perda" sheetId="2" r:id="rId1"/>
    <sheet name="EX - Entrada de dados" sheetId="7" r:id="rId2"/>
    <sheet name="EM BRANCO Painel de lucro e per" sheetId="9" r:id="rId3"/>
    <sheet name="Entrada de dados em BRANCO" sheetId="10" r:id="rId4"/>
    <sheet name="– Aviso de isenção de responsab" sheetId="8" r:id="rId5"/>
  </sheets>
  <externalReferences>
    <externalReference r:id="rId6"/>
  </externalReferences>
  <definedNames>
    <definedName name="Interval">#REF!</definedName>
    <definedName name="ListMonths" localSheetId="2">'Entrada de dados em BRANCO'!$X$4:$X$16</definedName>
    <definedName name="ListMonths" localSheetId="0">'EX - Entrada de dados'!$X$4:$X$16</definedName>
    <definedName name="ListMonths">#REF!</definedName>
    <definedName name="_xlnm.Print_Area" localSheetId="2">'EM BRANCO Painel de lucro e per'!$B$3:$F$22</definedName>
    <definedName name="_xlnm.Print_Area" localSheetId="3">'Entrada de dados em BRANCO'!$B$1:$Q$30</definedName>
    <definedName name="_xlnm.Print_Area" localSheetId="1">'EX - Entrada de dados'!$B$1:$S$30</definedName>
    <definedName name="_xlnm.Print_Area" localSheetId="0">'EX - Painel de lucro e perda'!$B$3:$F$22</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Z23" i="10"/>
  <c r="Z22" i="10"/>
  <c r="Z21" i="10"/>
  <c r="Z20" i="10"/>
  <c r="Z19" i="10"/>
  <c r="Z18" i="10"/>
  <c r="Z17" i="10"/>
  <c r="Z16" i="10"/>
  <c r="Z15" i="10"/>
  <c r="F18" i="9"/>
  <c r="D18" i="9"/>
  <c r="B18" i="9"/>
  <c r="B12" i="9"/>
  <c r="D12" i="9"/>
  <c r="F12" i="9"/>
  <c r="F6" i="9"/>
  <c r="D6" i="9"/>
  <c r="B6" i="9"/>
  <c r="Z23" i="7"/>
  <c r="Z22" i="7"/>
  <c r="Z21" i="7"/>
  <c r="Z20" i="7"/>
  <c r="Z19" i="7"/>
  <c r="Z18" i="7"/>
  <c r="Z17" i="7"/>
  <c r="Z16" i="7"/>
  <c r="Z15" i="7"/>
  <c r="F18" i="2"/>
  <c r="D18" i="2"/>
  <c r="B18" i="2"/>
  <c r="B12" i="2"/>
  <c r="D12" i="2"/>
  <c r="F12" i="2"/>
  <c r="F6" i="2"/>
  <c r="D6" i="2"/>
  <c r="O29" i="10"/>
  <c r="O27" i="10"/>
  <c r="N25" i="10"/>
  <c r="M25" i="10"/>
  <c r="L25" i="10"/>
  <c r="K25" i="10"/>
  <c r="J25" i="10"/>
  <c r="I25" i="10"/>
  <c r="H25" i="10"/>
  <c r="G25" i="10"/>
  <c r="F25" i="10"/>
  <c r="E25" i="10"/>
  <c r="D25" i="10"/>
  <c r="C25" i="10"/>
  <c r="O24" i="10"/>
  <c r="AJ23" i="10"/>
  <c r="AH23" i="10"/>
  <c r="AA23" i="10"/>
  <c r="AG23" i="10"/>
  <c r="AC23" i="10"/>
  <c r="O23" i="10"/>
  <c r="AJ22" i="10"/>
  <c r="O22" i="10"/>
  <c r="AJ21" i="10"/>
  <c r="AA21" i="10"/>
  <c r="AF21" i="10"/>
  <c r="AD21" i="10"/>
  <c r="AG21" i="10"/>
  <c r="O21" i="10"/>
  <c r="AJ20" i="10"/>
  <c r="O20" i="10"/>
  <c r="AJ19" i="10"/>
  <c r="AA19" i="10"/>
  <c r="AG19" i="10"/>
  <c r="AF19" i="10"/>
  <c r="AD19" i="10"/>
  <c r="AC19" i="10"/>
  <c r="O19" i="10"/>
  <c r="AJ18" i="10"/>
  <c r="O18" i="10"/>
  <c r="AJ17" i="10"/>
  <c r="AA17" i="10"/>
  <c r="AD17" i="10"/>
  <c r="AG17" i="10"/>
  <c r="O17" i="10"/>
  <c r="AJ16" i="10"/>
  <c r="O16" i="10"/>
  <c r="AM15" i="10"/>
  <c r="AM16" i="10"/>
  <c r="AM17" i="10"/>
  <c r="AM18" i="10"/>
  <c r="AM19" i="10"/>
  <c r="AM20" i="10"/>
  <c r="AM21" i="10"/>
  <c r="AM22" i="10"/>
  <c r="AM23" i="10"/>
  <c r="AJ15" i="10"/>
  <c r="AH15" i="10"/>
  <c r="AH16" i="10"/>
  <c r="AH17" i="10"/>
  <c r="AH18" i="10"/>
  <c r="AH19" i="10"/>
  <c r="AH20" i="10"/>
  <c r="AH21" i="10"/>
  <c r="AH22" i="10"/>
  <c r="O15" i="10"/>
  <c r="O14" i="10"/>
  <c r="O13" i="10"/>
  <c r="O12" i="10"/>
  <c r="O11" i="10"/>
  <c r="O10" i="10"/>
  <c r="O9" i="10"/>
  <c r="O8" i="10"/>
  <c r="O7" i="10"/>
  <c r="N6" i="10"/>
  <c r="N26" i="10"/>
  <c r="N28" i="10"/>
  <c r="N30" i="10"/>
  <c r="M6" i="10"/>
  <c r="M26" i="10"/>
  <c r="M28" i="10"/>
  <c r="M30" i="10"/>
  <c r="L6" i="10"/>
  <c r="L26" i="10"/>
  <c r="L28" i="10"/>
  <c r="L30" i="10"/>
  <c r="K6" i="10"/>
  <c r="K26" i="10"/>
  <c r="K28" i="10"/>
  <c r="K30" i="10"/>
  <c r="J6" i="10"/>
  <c r="J26" i="10"/>
  <c r="J28" i="10"/>
  <c r="J30" i="10"/>
  <c r="I6" i="10"/>
  <c r="I26" i="10"/>
  <c r="I28" i="10"/>
  <c r="I30" i="10"/>
  <c r="H6" i="10"/>
  <c r="H26" i="10"/>
  <c r="H28" i="10"/>
  <c r="H30" i="10"/>
  <c r="G6" i="10"/>
  <c r="G26" i="10"/>
  <c r="G28" i="10"/>
  <c r="G30" i="10"/>
  <c r="F6" i="10"/>
  <c r="F26" i="10"/>
  <c r="F28" i="10"/>
  <c r="F30" i="10"/>
  <c r="E6" i="10"/>
  <c r="E26" i="10"/>
  <c r="E28" i="10"/>
  <c r="E30" i="10"/>
  <c r="D6" i="10"/>
  <c r="D26" i="10"/>
  <c r="D28" i="10"/>
  <c r="D30" i="10"/>
  <c r="C6" i="10"/>
  <c r="O5" i="10"/>
  <c r="V26" i="10"/>
  <c r="S4" i="10"/>
  <c r="O4" i="10"/>
  <c r="V25" i="10"/>
  <c r="Q30" i="10"/>
  <c r="AA12" i="10"/>
  <c r="F21" i="9"/>
  <c r="O25" i="10"/>
  <c r="O6" i="10"/>
  <c r="V28" i="10"/>
  <c r="C26" i="10"/>
  <c r="O26" i="10"/>
  <c r="V9" i="10"/>
  <c r="Q27" i="10"/>
  <c r="AA9" i="10"/>
  <c r="F15" i="9"/>
  <c r="V4" i="10"/>
  <c r="V5" i="10"/>
  <c r="V11" i="10"/>
  <c r="AE17" i="10"/>
  <c r="AE21" i="10"/>
  <c r="AD23" i="10"/>
  <c r="Q26" i="10"/>
  <c r="AA8" i="10"/>
  <c r="D15" i="9"/>
  <c r="Q29" i="10"/>
  <c r="AA11" i="10"/>
  <c r="D21" i="9"/>
  <c r="Q5" i="10"/>
  <c r="AA5" i="10"/>
  <c r="D9" i="9"/>
  <c r="Q6" i="10"/>
  <c r="AA6" i="10"/>
  <c r="F9" i="9"/>
  <c r="AF17" i="10"/>
  <c r="AE23" i="10"/>
  <c r="Q25" i="10"/>
  <c r="AA7" i="10"/>
  <c r="B15" i="9"/>
  <c r="Q28" i="10"/>
  <c r="AA10" i="10"/>
  <c r="B21" i="9"/>
  <c r="Q4" i="10"/>
  <c r="AA4" i="10"/>
  <c r="B9" i="9"/>
  <c r="V7" i="10"/>
  <c r="AC17" i="10"/>
  <c r="AE19" i="10"/>
  <c r="AC21" i="10"/>
  <c r="AF23" i="10"/>
  <c r="AH15" i="7"/>
  <c r="AH16" i="7"/>
  <c r="AH17" i="7"/>
  <c r="AH18" i="7"/>
  <c r="AH19" i="7"/>
  <c r="AH20" i="7"/>
  <c r="AH21" i="7"/>
  <c r="AH22" i="7"/>
  <c r="AJ15" i="7"/>
  <c r="AM15" i="7"/>
  <c r="AM16" i="7"/>
  <c r="AM17" i="7"/>
  <c r="AM18" i="7"/>
  <c r="AM19" i="7"/>
  <c r="AM20" i="7"/>
  <c r="AM21" i="7"/>
  <c r="AM22" i="7"/>
  <c r="AM23" i="7"/>
  <c r="AJ16" i="7"/>
  <c r="AA17" i="7"/>
  <c r="AE17" i="7"/>
  <c r="AJ17" i="7"/>
  <c r="AJ18" i="7"/>
  <c r="AA19" i="7"/>
  <c r="AC19" i="7"/>
  <c r="AD19" i="7"/>
  <c r="AJ19" i="7"/>
  <c r="AJ20" i="7"/>
  <c r="AA21" i="7"/>
  <c r="AJ21" i="7"/>
  <c r="AJ22" i="7"/>
  <c r="AA23" i="7"/>
  <c r="AE23" i="7"/>
  <c r="AH23" i="7"/>
  <c r="AJ23" i="7"/>
  <c r="O4" i="7"/>
  <c r="V25" i="7"/>
  <c r="O5" i="7"/>
  <c r="V26" i="7"/>
  <c r="O29" i="7"/>
  <c r="O27" i="7"/>
  <c r="N25" i="7"/>
  <c r="M25" i="7"/>
  <c r="L25" i="7"/>
  <c r="K25" i="7"/>
  <c r="J25" i="7"/>
  <c r="I25" i="7"/>
  <c r="H25" i="7"/>
  <c r="G25" i="7"/>
  <c r="F25" i="7"/>
  <c r="E25" i="7"/>
  <c r="D25" i="7"/>
  <c r="C25" i="7"/>
  <c r="O24" i="7"/>
  <c r="O23" i="7"/>
  <c r="O22" i="7"/>
  <c r="O21" i="7"/>
  <c r="O20" i="7"/>
  <c r="O19" i="7"/>
  <c r="O18" i="7"/>
  <c r="O17" i="7"/>
  <c r="O16" i="7"/>
  <c r="O15" i="7"/>
  <c r="O14" i="7"/>
  <c r="O13" i="7"/>
  <c r="O12" i="7"/>
  <c r="O11" i="7"/>
  <c r="O10" i="7"/>
  <c r="O9" i="7"/>
  <c r="O8" i="7"/>
  <c r="O7" i="7"/>
  <c r="N6" i="7"/>
  <c r="M6" i="7"/>
  <c r="L6" i="7"/>
  <c r="L26" i="7"/>
  <c r="L28" i="7"/>
  <c r="L30" i="7"/>
  <c r="K6" i="7"/>
  <c r="J6" i="7"/>
  <c r="I6" i="7"/>
  <c r="H6" i="7"/>
  <c r="H26" i="7"/>
  <c r="H28" i="7"/>
  <c r="H30" i="7"/>
  <c r="G6" i="7"/>
  <c r="F6" i="7"/>
  <c r="E6" i="7"/>
  <c r="D6" i="7"/>
  <c r="D26" i="7"/>
  <c r="D28" i="7"/>
  <c r="D30" i="7"/>
  <c r="C6" i="7"/>
  <c r="S4" i="7"/>
  <c r="Q4" i="7"/>
  <c r="AA4" i="7"/>
  <c r="B9" i="2"/>
  <c r="C28" i="10"/>
  <c r="C30" i="10"/>
  <c r="O30" i="10"/>
  <c r="V21" i="10"/>
  <c r="D19" i="9"/>
  <c r="AA22" i="10"/>
  <c r="AA20" i="10"/>
  <c r="F13" i="9"/>
  <c r="V19" i="10"/>
  <c r="D7" i="9"/>
  <c r="V15" i="10"/>
  <c r="AA16" i="10"/>
  <c r="V17" i="10"/>
  <c r="B13" i="9"/>
  <c r="AA18" i="10"/>
  <c r="AA15" i="10"/>
  <c r="V14" i="10"/>
  <c r="B7" i="9"/>
  <c r="AG19" i="7"/>
  <c r="AF23" i="7"/>
  <c r="AD23" i="7"/>
  <c r="AG23" i="7"/>
  <c r="AC23" i="7"/>
  <c r="AE19" i="7"/>
  <c r="AE21" i="7"/>
  <c r="O25" i="7"/>
  <c r="AD21" i="7"/>
  <c r="AF19" i="7"/>
  <c r="AD17" i="7"/>
  <c r="F26" i="7"/>
  <c r="F28" i="7"/>
  <c r="F30" i="7"/>
  <c r="J26" i="7"/>
  <c r="J28" i="7"/>
  <c r="J30" i="7"/>
  <c r="N26" i="7"/>
  <c r="N28" i="7"/>
  <c r="N30" i="7"/>
  <c r="AG21" i="7"/>
  <c r="AC21" i="7"/>
  <c r="AG17" i="7"/>
  <c r="AC17" i="7"/>
  <c r="AF21" i="7"/>
  <c r="AF17" i="7"/>
  <c r="C26" i="7"/>
  <c r="C28" i="7"/>
  <c r="G26" i="7"/>
  <c r="G28" i="7"/>
  <c r="G30" i="7"/>
  <c r="K26" i="7"/>
  <c r="K28" i="7"/>
  <c r="K30" i="7"/>
  <c r="E26" i="7"/>
  <c r="E28" i="7"/>
  <c r="E30" i="7"/>
  <c r="I26" i="7"/>
  <c r="I28" i="7"/>
  <c r="I30" i="7"/>
  <c r="M26" i="7"/>
  <c r="M28" i="7"/>
  <c r="M30" i="7"/>
  <c r="V9" i="7"/>
  <c r="V11" i="7"/>
  <c r="Q25" i="7"/>
  <c r="AA7" i="7"/>
  <c r="B15" i="2"/>
  <c r="Q27" i="7"/>
  <c r="AA9" i="7"/>
  <c r="F15" i="2"/>
  <c r="Q29" i="7"/>
  <c r="AA11" i="7"/>
  <c r="D21" i="2"/>
  <c r="V4" i="7"/>
  <c r="AA15" i="7"/>
  <c r="Q5" i="7"/>
  <c r="AA5" i="7"/>
  <c r="D9" i="2"/>
  <c r="O6" i="7"/>
  <c r="V28" i="7"/>
  <c r="V7" i="7"/>
  <c r="V5" i="7"/>
  <c r="Q6" i="7"/>
  <c r="AA6" i="7"/>
  <c r="F9" i="2"/>
  <c r="V16" i="10"/>
  <c r="V18" i="10"/>
  <c r="O28" i="10"/>
  <c r="AN20" i="10"/>
  <c r="AB20" i="10"/>
  <c r="AI15" i="10"/>
  <c r="AI16" i="10"/>
  <c r="AI17" i="10"/>
  <c r="AB17" i="10"/>
  <c r="AN15" i="10"/>
  <c r="AN22" i="10"/>
  <c r="AB22" i="10"/>
  <c r="AN16" i="10"/>
  <c r="AB16" i="10"/>
  <c r="AN18" i="10"/>
  <c r="AB18" i="10"/>
  <c r="V14" i="7"/>
  <c r="V21" i="7"/>
  <c r="AA22" i="7"/>
  <c r="Q28" i="7"/>
  <c r="AA10" i="7"/>
  <c r="B21" i="2"/>
  <c r="V17" i="7"/>
  <c r="AA18" i="7"/>
  <c r="Q30" i="7"/>
  <c r="AA12" i="7"/>
  <c r="F21" i="2"/>
  <c r="V15" i="7"/>
  <c r="AA16" i="7"/>
  <c r="Q26" i="7"/>
  <c r="AA8" i="7"/>
  <c r="D15" i="2"/>
  <c r="V19" i="7"/>
  <c r="AA20" i="7"/>
  <c r="O26" i="7"/>
  <c r="C30" i="7"/>
  <c r="O30" i="7"/>
  <c r="O28" i="7"/>
  <c r="F7" i="9"/>
  <c r="AB15" i="10"/>
  <c r="AD15" i="10"/>
  <c r="AG16" i="10"/>
  <c r="AL16" i="10"/>
  <c r="AK16" i="10"/>
  <c r="AC16" i="10"/>
  <c r="AF16" i="10"/>
  <c r="AD16" i="10"/>
  <c r="AK17" i="10"/>
  <c r="AL17" i="10"/>
  <c r="AN17" i="10"/>
  <c r="AI18" i="10"/>
  <c r="AL18" i="10"/>
  <c r="AE16" i="10"/>
  <c r="V20" i="10"/>
  <c r="D13" i="9"/>
  <c r="V16" i="7"/>
  <c r="V18" i="7"/>
  <c r="AB18" i="7"/>
  <c r="AN18" i="7"/>
  <c r="AB16" i="7"/>
  <c r="AN16" i="7"/>
  <c r="AI15" i="7"/>
  <c r="AI16" i="7"/>
  <c r="AI17" i="7"/>
  <c r="AN15" i="7"/>
  <c r="AB22" i="7"/>
  <c r="AN22" i="7"/>
  <c r="V20" i="7"/>
  <c r="V22" i="7"/>
  <c r="AB20" i="7"/>
  <c r="AN20" i="7"/>
  <c r="B7" i="2"/>
  <c r="D19" i="2"/>
  <c r="D7" i="2"/>
  <c r="AL15" i="10"/>
  <c r="AF15" i="10"/>
  <c r="AK15" i="10"/>
  <c r="AG15" i="10"/>
  <c r="AC15" i="10"/>
  <c r="AE15" i="10"/>
  <c r="B19" i="9"/>
  <c r="V22" i="10"/>
  <c r="F19" i="9"/>
  <c r="AI19" i="10"/>
  <c r="AC18" i="10"/>
  <c r="AE18" i="10"/>
  <c r="AF18" i="10"/>
  <c r="AD18" i="10"/>
  <c r="AG18" i="10"/>
  <c r="AK18" i="10"/>
  <c r="AB15" i="7"/>
  <c r="AG15" i="7"/>
  <c r="AE16" i="7"/>
  <c r="AF16" i="7"/>
  <c r="AG16" i="7"/>
  <c r="AK16" i="7"/>
  <c r="AL16" i="7"/>
  <c r="AI18" i="7"/>
  <c r="AB17" i="7"/>
  <c r="AC16" i="7"/>
  <c r="AD16" i="7"/>
  <c r="F13" i="2"/>
  <c r="B13" i="2"/>
  <c r="AB19" i="10"/>
  <c r="AI20" i="10"/>
  <c r="AL15" i="7"/>
  <c r="AK15" i="7"/>
  <c r="AD15" i="7"/>
  <c r="AE15" i="7"/>
  <c r="AF15" i="7"/>
  <c r="AC15" i="7"/>
  <c r="AI19" i="7"/>
  <c r="AC18" i="7"/>
  <c r="AE18" i="7"/>
  <c r="AG18" i="7"/>
  <c r="AF18" i="7"/>
  <c r="AD18" i="7"/>
  <c r="AL18" i="7"/>
  <c r="AK17" i="7"/>
  <c r="AL17" i="7"/>
  <c r="AN17" i="7"/>
  <c r="AK18" i="7"/>
  <c r="D13" i="2"/>
  <c r="F7" i="2"/>
  <c r="B19" i="2"/>
  <c r="AI21" i="10"/>
  <c r="AG20" i="10"/>
  <c r="AD20" i="10"/>
  <c r="AC20" i="10"/>
  <c r="AE20" i="10"/>
  <c r="AF20" i="10"/>
  <c r="AK20" i="10"/>
  <c r="AL20" i="10"/>
  <c r="AL19" i="10"/>
  <c r="AK19" i="10"/>
  <c r="AN19" i="10"/>
  <c r="AI20" i="7"/>
  <c r="AB19" i="7"/>
  <c r="F19" i="2"/>
  <c r="AB21" i="10"/>
  <c r="AI22" i="10"/>
  <c r="AL19" i="7"/>
  <c r="AK19" i="7"/>
  <c r="AN19" i="7"/>
  <c r="AI21" i="7"/>
  <c r="AF20" i="7"/>
  <c r="AD20" i="7"/>
  <c r="AE20" i="7"/>
  <c r="AC20" i="7"/>
  <c r="AG20" i="7"/>
  <c r="AL20" i="7"/>
  <c r="AK20" i="7"/>
  <c r="AI23" i="10"/>
  <c r="AB23" i="10"/>
  <c r="AG22" i="10"/>
  <c r="AC22" i="10"/>
  <c r="AD22" i="10"/>
  <c r="AF22" i="10"/>
  <c r="AE22" i="10"/>
  <c r="AL22" i="10"/>
  <c r="AK22" i="10"/>
  <c r="AK21" i="10"/>
  <c r="AL21" i="10"/>
  <c r="AN21" i="10"/>
  <c r="AI22" i="7"/>
  <c r="AB21" i="7"/>
  <c r="AL23" i="10"/>
  <c r="AK23" i="10"/>
  <c r="AN23" i="10"/>
  <c r="AK21" i="7"/>
  <c r="AL21" i="7"/>
  <c r="AN21" i="7"/>
  <c r="AI23" i="7"/>
  <c r="AB23" i="7"/>
  <c r="AF22" i="7"/>
  <c r="AC22" i="7"/>
  <c r="AD22" i="7"/>
  <c r="AG22" i="7"/>
  <c r="AE22" i="7"/>
  <c r="AK22" i="7"/>
  <c r="AL22" i="7"/>
  <c r="AL23" i="7"/>
  <c r="AN23" i="7"/>
  <c r="AK23" i="7"/>
</calcChain>
</file>

<file path=xl/sharedStrings.xml><?xml version="1.0" encoding="utf-8"?>
<sst xmlns="http://schemas.openxmlformats.org/spreadsheetml/2006/main" count="278" uniqueCount="72">
  <si>
    <t>NOV</t>
  </si>
  <si>
    <t>JUL</t>
  </si>
  <si>
    <t>JUN</t>
  </si>
  <si>
    <t>MAR</t>
  </si>
  <si>
    <t>JAN</t>
  </si>
  <si>
    <t>KPIs</t>
  </si>
  <si>
    <t>%</t>
  </si>
  <si>
    <r>
      <t xml:space="preserve">PAINEL DE LUCRO E PERDA </t>
    </r>
    <r>
      <rPr>
        <sz val="22"/>
        <color theme="1" tint="0.34998626667073579"/>
        <rFont val="Century Gothic"/>
        <family val="1"/>
      </rPr>
      <t>- ENTRADA DE DADOS</t>
    </r>
  </si>
  <si>
    <t xml:space="preserve">O usuário deve inserir dados apenas nos campos não sombreados. EM BRANCO - Os dados do painel serão preenchidos automaticamente. </t>
  </si>
  <si>
    <t>CATEGORIA</t>
  </si>
  <si>
    <t>FEV</t>
  </si>
  <si>
    <t>ABR</t>
  </si>
  <si>
    <t>MAIO</t>
  </si>
  <si>
    <t>AGO</t>
  </si>
  <si>
    <t>SET</t>
  </si>
  <si>
    <t>OUT</t>
  </si>
  <si>
    <t>DEZ</t>
  </si>
  <si>
    <t>ANUAL</t>
  </si>
  <si>
    <t>VARIAÇÃO</t>
  </si>
  <si>
    <t>MÊS SELECIONADO</t>
  </si>
  <si>
    <t xml:space="preserve">Os cálculos serão preenchidos automaticamente, não os altere. </t>
  </si>
  <si>
    <t>MESES</t>
  </si>
  <si>
    <t>–/+</t>
  </si>
  <si>
    <t>Renda total</t>
  </si>
  <si>
    <t>+ é bom</t>
  </si>
  <si>
    <t>Custo das mercadorias vendidas</t>
  </si>
  <si>
    <t>- é bom</t>
  </si>
  <si>
    <t>Lucro bruto</t>
  </si>
  <si>
    <t>Salários e remunerações</t>
  </si>
  <si>
    <t>Despesas</t>
  </si>
  <si>
    <t>Marketing direto</t>
  </si>
  <si>
    <t>Lucros antes dos impostos e juros</t>
  </si>
  <si>
    <t>Publicidade</t>
  </si>
  <si>
    <t>Juros</t>
  </si>
  <si>
    <t>Itens de escritório</t>
  </si>
  <si>
    <t>Receita antes dos impostos</t>
  </si>
  <si>
    <t>Serviços externos</t>
  </si>
  <si>
    <t>Imposto de Renda</t>
  </si>
  <si>
    <t>Aluguel</t>
  </si>
  <si>
    <t>Receita Líquida</t>
  </si>
  <si>
    <t>Telefone</t>
  </si>
  <si>
    <t>Serviços básicos</t>
  </si>
  <si>
    <t>Valores</t>
  </si>
  <si>
    <t>Final</t>
  </si>
  <si>
    <t>Em branco</t>
  </si>
  <si>
    <t>PerdaNeg</t>
  </si>
  <si>
    <t>GanhoNeg</t>
  </si>
  <si>
    <t>PerdaPos</t>
  </si>
  <si>
    <t>GanhoPos</t>
  </si>
  <si>
    <t>Linha Y</t>
  </si>
  <si>
    <t>Linha X</t>
  </si>
  <si>
    <t>Centro X</t>
  </si>
  <si>
    <t>Direita X</t>
  </si>
  <si>
    <t>Esquerda X</t>
  </si>
  <si>
    <t>Rótulo Y</t>
  </si>
  <si>
    <t>Rótulo</t>
  </si>
  <si>
    <t>Depreciação</t>
  </si>
  <si>
    <t>Seguros</t>
  </si>
  <si>
    <t>Licenças de tecnologia</t>
  </si>
  <si>
    <t xml:space="preserve">Patentes </t>
  </si>
  <si>
    <t>Despesas do site</t>
  </si>
  <si>
    <t>Refeições e entretenimento</t>
  </si>
  <si>
    <t>Reparos e Manutenção</t>
  </si>
  <si>
    <t>Deslocamento</t>
  </si>
  <si>
    <t xml:space="preserve">Outro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</si>
  <si>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</si>
  <si>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LUCRO E PERDA</t>
  </si>
  <si>
    <t xml:space="preserve">O usuário deve inserir os dados nos campos EM BRANCO - Guia de entrada de dados, 
EM BRANCO - Os dados do painel serão preenchidos automaticamente. </t>
  </si>
  <si>
    <t xml:space="preserve">Use o menu suspenso para selecionar 
Mês a ser exibido. </t>
  </si>
  <si>
    <t>DECLARAÇÃO DE LUCRO E PERDA MENSAL</t>
  </si>
  <si>
    <t>VERSUS MÊS ANTERIOR</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</si>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</sst>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0.0_ ;[Red]\-[$$-409]#,##0.0\ "/>
    <numFmt numFmtId="166" formatCode="0;\-0;;"/>
  </numFmts>
  <fonts count="36" x14ac:knownFonts="1">
    <font>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0"/>
      <name val="Calibri"/>
      <family val="2"/>
      <charset val="162"/>
      <scheme val="minor"/>
    </font>
    <font>
      <i/>
      <sz val="11"/>
      <name val="Calibri"/>
      <family val="2"/>
      <charset val="162"/>
      <scheme val="minor"/>
    </font>
    <font>
      <i/>
      <sz val="11"/>
      <color theme="1" tint="0.34998626667073579"/>
      <name val="Segoe UI"/>
      <family val="2"/>
    </font>
    <font>
      <b/>
      <i/>
      <sz val="11"/>
      <color theme="1" tint="0.34998626667073579"/>
      <name val="Segoe UI"/>
      <family val="2"/>
    </font>
    <font>
      <sz val="11"/>
      <color theme="1" tint="0.249977111117893"/>
      <name val="Century Gothic"/>
      <family val="1"/>
    </font>
    <font>
      <sz val="10"/>
      <color theme="1" tint="0.249977111117893"/>
      <name val="Century Gothic"/>
      <family val="1"/>
    </font>
    <font>
      <sz val="10"/>
      <color theme="1" tint="0.34998626667073579"/>
      <name val="Century Gothic"/>
      <family val="1"/>
    </font>
    <font>
      <sz val="10"/>
      <color theme="1"/>
      <name val="Century Gothic"/>
      <family val="1"/>
    </font>
    <font>
      <sz val="11"/>
      <color theme="1"/>
      <name val="Century Gothic"/>
      <family val="1"/>
    </font>
    <font>
      <b/>
      <sz val="10"/>
      <color rgb="FFFF0000"/>
      <name val="Century Gothic"/>
      <family val="1"/>
    </font>
    <font>
      <i/>
      <sz val="10"/>
      <color theme="1"/>
      <name val="Century Gothic"/>
      <family val="1"/>
    </font>
    <font>
      <b/>
      <sz val="10"/>
      <color theme="1"/>
      <name val="Century Gothic"/>
      <family val="1"/>
    </font>
    <font>
      <i/>
      <sz val="10"/>
      <color theme="1" tint="0.34998626667073579"/>
      <name val="Century Gothic"/>
      <family val="1"/>
    </font>
    <font>
      <b/>
      <i/>
      <sz val="10"/>
      <color theme="1" tint="0.34998626667073579"/>
      <name val="Century Gothic"/>
      <family val="1"/>
    </font>
    <font>
      <sz val="10"/>
      <color rgb="FFFF0000"/>
      <name val="Century Gothic"/>
      <family val="1"/>
    </font>
    <font>
      <b/>
      <sz val="10"/>
      <color theme="1" tint="0.34998626667073579"/>
      <name val="Century Gothic"/>
      <family val="1"/>
    </font>
    <font>
      <sz val="12"/>
      <color theme="1" tint="0.249977111117893"/>
      <name val="Century Gothic"/>
      <family val="1"/>
    </font>
    <font>
      <b/>
      <sz val="10"/>
      <color rgb="FF7F7F7F"/>
      <name val="Century Gothic"/>
      <family val="1"/>
    </font>
    <font>
      <sz val="12"/>
      <color theme="1"/>
      <name val="Arial"/>
      <family val="2"/>
    </font>
    <font>
      <b/>
      <sz val="22"/>
      <color theme="1" tint="0.34998626667073579"/>
      <name val="Century Gothic"/>
      <family val="1"/>
    </font>
    <font>
      <b/>
      <sz val="22"/>
      <color theme="1"/>
      <name val="Century Gothic"/>
      <family val="1"/>
    </font>
    <font>
      <b/>
      <sz val="12"/>
      <color theme="1"/>
      <name val="Segoe UI"/>
      <family val="2"/>
    </font>
    <font>
      <sz val="14"/>
      <color theme="1" tint="0.34998626667073579"/>
      <name val="Century Gothic"/>
      <family val="1"/>
    </font>
    <font>
      <sz val="11"/>
      <color theme="1" tint="0.34998626667073579"/>
      <name val="Century Gothic"/>
      <family val="1"/>
    </font>
    <font>
      <b/>
      <sz val="14"/>
      <color theme="1"/>
      <name val="Century Gothic"/>
      <family val="1"/>
    </font>
    <font>
      <sz val="18"/>
      <color theme="1"/>
      <name val="Century Gothic"/>
      <family val="1"/>
    </font>
    <font>
      <sz val="22"/>
      <color theme="1" tint="0.34998626667073579"/>
      <name val="Century Gothic"/>
      <family val="1"/>
    </font>
    <font>
      <u/>
      <sz val="11"/>
      <color theme="10"/>
      <name val="Calibri"/>
      <family val="2"/>
      <scheme val="minor"/>
    </font>
    <font>
      <b/>
      <sz val="20"/>
      <color theme="1"/>
      <name val="Century Gothic"/>
      <family val="1"/>
    </font>
    <font>
      <sz val="20"/>
      <color theme="1"/>
      <name val="Century Gothic"/>
      <family val="1"/>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theme="4" tint="0.79998168889431442"/>
      </patternFill>
    </fill>
    <fill>
      <patternFill patternType="solid">
        <fgColor rgb="FFEAEEF3"/>
        <bgColor theme="4" tint="0.79998168889431442"/>
      </patternFill>
    </fill>
    <fill>
      <patternFill patternType="solid">
        <fgColor rgb="FF00BD32"/>
        <bgColor indexed="64"/>
      </patternFill>
    </fill>
    <fill>
      <patternFill patternType="solid">
        <fgColor theme="0" tint="-0.14999847407452621"/>
        <bgColor indexed="64"/>
      </patternFill>
    </fill>
    <fill>
      <patternFill patternType="solid">
        <fgColor rgb="FFE6DBAD"/>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4659260841701"/>
      </right>
      <top/>
      <bottom style="thin">
        <color theme="0" tint="-0.24994659260841701"/>
      </bottom>
      <diagonal/>
    </border>
    <border>
      <left style="medium">
        <color theme="0" tint="-0.249977111117893"/>
      </left>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diagonal/>
    </border>
    <border>
      <left/>
      <right/>
      <top/>
      <bottom style="thin">
        <color theme="0" tint="-0.24994659260841701"/>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32" fillId="0" borderId="0" applyNumberFormat="0" applyFill="0" applyBorder="0" applyAlignment="0" applyProtection="0"/>
  </cellStyleXfs>
  <cellXfs count="105">
    <xf numFmtId="0" fontId="0" fillId="0" borderId="0" xfId="0"/>
    <xf numFmtId="0" fontId="0" fillId="0" borderId="0" xfId="0" applyAlignment="1">
      <alignment vertical="center"/>
    </xf>
    <xf numFmtId="0" fontId="2" fillId="0" borderId="0" xfId="0" applyFont="1" applyAlignment="1">
      <alignment vertical="center"/>
    </xf>
    <xf numFmtId="0" fontId="0" fillId="3" borderId="0" xfId="0" applyFill="1" applyAlignment="1">
      <alignment vertical="center"/>
    </xf>
    <xf numFmtId="165" fontId="5" fillId="0" borderId="0" xfId="0" applyNumberFormat="1" applyFont="1" applyAlignment="1" applyProtection="1">
      <alignment horizontal="right" vertical="center" wrapText="1"/>
      <protection locked="0"/>
    </xf>
    <xf numFmtId="0" fontId="6" fillId="0" borderId="0" xfId="0" applyFont="1" applyAlignment="1" applyProtection="1">
      <alignment horizontal="right" vertical="center"/>
      <protection locked="0"/>
    </xf>
    <xf numFmtId="9" fontId="7" fillId="0" borderId="0" xfId="1" applyFont="1" applyFill="1" applyBorder="1" applyAlignment="1" applyProtection="1">
      <alignment horizontal="center" vertical="center"/>
      <protection hidden="1"/>
    </xf>
    <xf numFmtId="4" fontId="4" fillId="3" borderId="0" xfId="0" applyNumberFormat="1" applyFont="1" applyFill="1" applyAlignment="1">
      <alignment vertical="center"/>
    </xf>
    <xf numFmtId="0" fontId="8" fillId="0" borderId="0" xfId="2" applyFont="1" applyFill="1" applyBorder="1" applyAlignment="1" applyProtection="1">
      <alignment vertical="center"/>
      <protection hidden="1"/>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9" fillId="3" borderId="0" xfId="0" applyFont="1" applyFill="1" applyAlignment="1">
      <alignment vertical="center"/>
    </xf>
    <xf numFmtId="0" fontId="11" fillId="3" borderId="0" xfId="2" applyFont="1" applyFill="1" applyBorder="1" applyAlignment="1" applyProtection="1">
      <alignment horizontal="center" vertical="center"/>
      <protection hidden="1"/>
    </xf>
    <xf numFmtId="1" fontId="11" fillId="3" borderId="0" xfId="2" applyNumberFormat="1" applyFont="1" applyFill="1" applyBorder="1" applyAlignment="1" applyProtection="1">
      <alignment horizontal="center" vertical="center"/>
      <protection hidden="1"/>
    </xf>
    <xf numFmtId="10" fontId="11" fillId="3" borderId="0" xfId="1" applyNumberFormat="1" applyFont="1" applyFill="1" applyBorder="1" applyAlignment="1" applyProtection="1">
      <alignment horizontal="center" vertical="center"/>
      <protection hidden="1"/>
    </xf>
    <xf numFmtId="1" fontId="20" fillId="3" borderId="0" xfId="2" applyNumberFormat="1" applyFont="1" applyFill="1" applyBorder="1" applyAlignment="1" applyProtection="1">
      <alignment horizontal="center" vertical="center"/>
      <protection hidden="1"/>
    </xf>
    <xf numFmtId="9" fontId="11" fillId="0" borderId="0" xfId="1" applyFont="1" applyFill="1" applyBorder="1" applyAlignment="1" applyProtection="1">
      <alignment horizontal="center" vertical="center"/>
      <protection hidden="1"/>
    </xf>
    <xf numFmtId="0" fontId="10" fillId="3" borderId="0" xfId="2" applyFont="1" applyFill="1" applyBorder="1" applyAlignment="1">
      <alignment horizontal="center" vertical="center"/>
    </xf>
    <xf numFmtId="0" fontId="13" fillId="0" borderId="0" xfId="0" applyFont="1" applyAlignment="1">
      <alignment horizontal="center" vertical="center"/>
    </xf>
    <xf numFmtId="0" fontId="9" fillId="0" borderId="0" xfId="2" applyFont="1" applyFill="1" applyAlignment="1">
      <alignment horizontal="left" vertical="center"/>
    </xf>
    <xf numFmtId="0" fontId="9" fillId="0" borderId="0" xfId="2" applyFont="1" applyFill="1" applyAlignment="1">
      <alignment horizontal="center" vertical="center"/>
    </xf>
    <xf numFmtId="0" fontId="12" fillId="5" borderId="3" xfId="0" quotePrefix="1" applyFont="1" applyFill="1" applyBorder="1" applyAlignment="1">
      <alignment horizontal="center" vertical="center"/>
    </xf>
    <xf numFmtId="164" fontId="22" fillId="6" borderId="3" xfId="2" applyNumberFormat="1" applyFont="1" applyFill="1" applyBorder="1" applyAlignment="1">
      <alignment horizontal="center" vertical="center"/>
    </xf>
    <xf numFmtId="0" fontId="1" fillId="0" borderId="0" xfId="3"/>
    <xf numFmtId="0" fontId="23" fillId="0" borderId="7" xfId="3" applyFont="1" applyBorder="1" applyAlignment="1">
      <alignment horizontal="left" vertical="center" wrapText="1" indent="2"/>
    </xf>
    <xf numFmtId="0" fontId="23" fillId="0" borderId="0" xfId="0" applyFont="1" applyAlignment="1">
      <alignment horizontal="left" vertical="center"/>
    </xf>
    <xf numFmtId="0" fontId="24" fillId="0" borderId="0" xfId="0" applyFont="1" applyAlignment="1">
      <alignment horizontal="left" vertical="center"/>
    </xf>
    <xf numFmtId="0" fontId="0" fillId="0" borderId="0" xfId="0" applyAlignment="1">
      <alignment horizontal="center" vertical="center"/>
    </xf>
    <xf numFmtId="0" fontId="25" fillId="0" borderId="0" xfId="0" applyFont="1" applyAlignment="1">
      <alignment horizontal="left" vertical="center"/>
    </xf>
    <xf numFmtId="0" fontId="26" fillId="0" borderId="0" xfId="0" applyFont="1" applyAlignme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wrapText="1"/>
    </xf>
    <xf numFmtId="0" fontId="12" fillId="0" borderId="0" xfId="0" applyFont="1"/>
    <xf numFmtId="0" fontId="11" fillId="0" borderId="0" xfId="0" applyFont="1" applyAlignment="1">
      <alignment horizontal="center" vertical="center"/>
    </xf>
    <xf numFmtId="166" fontId="12" fillId="8" borderId="3" xfId="0" applyNumberFormat="1" applyFont="1" applyFill="1" applyBorder="1" applyAlignment="1">
      <alignment horizontal="center" vertical="center"/>
    </xf>
    <xf numFmtId="0" fontId="12" fillId="8" borderId="3" xfId="0" applyFont="1" applyFill="1" applyBorder="1" applyAlignment="1">
      <alignment horizontal="center" vertical="center"/>
    </xf>
    <xf numFmtId="0" fontId="12" fillId="5" borderId="3" xfId="0" applyFont="1" applyFill="1" applyBorder="1" applyAlignment="1">
      <alignment horizontal="center" vertical="center"/>
    </xf>
    <xf numFmtId="166" fontId="12" fillId="5" borderId="3" xfId="0" applyNumberFormat="1" applyFont="1" applyFill="1" applyBorder="1" applyAlignment="1">
      <alignment horizontal="center" vertical="center"/>
    </xf>
    <xf numFmtId="0" fontId="11" fillId="0" borderId="0" xfId="0" applyFont="1" applyAlignment="1">
      <alignment vertical="center"/>
    </xf>
    <xf numFmtId="0" fontId="28" fillId="0" borderId="0" xfId="0" applyFont="1" applyAlignment="1">
      <alignment vertical="center"/>
    </xf>
    <xf numFmtId="0" fontId="12" fillId="0" borderId="0" xfId="0" applyFont="1" applyAlignment="1">
      <alignment horizontal="center" vertical="center"/>
    </xf>
    <xf numFmtId="0" fontId="11" fillId="0" borderId="9" xfId="0" applyFont="1" applyBorder="1" applyAlignment="1">
      <alignment horizontal="center" vertical="center"/>
    </xf>
    <xf numFmtId="164" fontId="29" fillId="0" borderId="0" xfId="0" applyNumberFormat="1" applyFont="1" applyAlignment="1">
      <alignment horizontal="center" vertical="center"/>
    </xf>
    <xf numFmtId="0" fontId="27" fillId="0" borderId="0" xfId="0" applyFont="1" applyAlignment="1">
      <alignment vertical="center"/>
    </xf>
    <xf numFmtId="0" fontId="27" fillId="0" borderId="0" xfId="0" applyFont="1" applyAlignment="1">
      <alignment horizontal="center" vertical="center" wrapText="1"/>
    </xf>
    <xf numFmtId="1" fontId="33" fillId="0" borderId="0" xfId="0" applyNumberFormat="1"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27" fillId="0" borderId="9" xfId="0" applyFont="1" applyBorder="1" applyAlignment="1">
      <alignment horizontal="left" vertical="center"/>
    </xf>
    <xf numFmtId="0" fontId="25" fillId="0" borderId="9" xfId="0" applyFont="1" applyBorder="1" applyAlignment="1">
      <alignment horizontal="left" vertical="center"/>
    </xf>
    <xf numFmtId="0" fontId="23" fillId="0" borderId="9" xfId="0" applyFont="1" applyBorder="1" applyAlignment="1">
      <alignment horizontal="left" vertical="center"/>
    </xf>
    <xf numFmtId="0" fontId="12" fillId="0" borderId="0" xfId="0" applyFont="1" applyAlignment="1">
      <alignment horizontal="left" vertical="center"/>
    </xf>
    <xf numFmtId="164" fontId="12" fillId="0" borderId="0" xfId="1" applyNumberFormat="1" applyFont="1" applyFill="1" applyAlignment="1">
      <alignment vertical="center"/>
    </xf>
    <xf numFmtId="0" fontId="10" fillId="10" borderId="3" xfId="2" applyFont="1" applyFill="1" applyBorder="1" applyAlignment="1">
      <alignment horizontal="center" vertical="center" wrapText="1"/>
    </xf>
    <xf numFmtId="0" fontId="21" fillId="4" borderId="3" xfId="2" applyFont="1" applyFill="1" applyBorder="1" applyAlignment="1">
      <alignment horizontal="center" vertical="center"/>
    </xf>
    <xf numFmtId="0" fontId="12" fillId="4" borderId="10" xfId="2" applyFont="1" applyFill="1" applyBorder="1" applyAlignment="1">
      <alignment horizontal="left" vertical="center" indent="1"/>
    </xf>
    <xf numFmtId="0" fontId="12" fillId="4" borderId="13" xfId="2" applyFont="1" applyFill="1" applyBorder="1" applyAlignment="1" applyProtection="1">
      <alignment horizontal="left" vertical="center" indent="1"/>
      <protection hidden="1"/>
    </xf>
    <xf numFmtId="0" fontId="12" fillId="4" borderId="10" xfId="2" applyFont="1" applyFill="1" applyBorder="1" applyAlignment="1" applyProtection="1">
      <alignment horizontal="left" vertical="center" indent="1"/>
      <protection hidden="1"/>
    </xf>
    <xf numFmtId="0" fontId="12" fillId="5" borderId="11" xfId="2" applyFont="1" applyFill="1" applyBorder="1" applyAlignment="1" applyProtection="1">
      <alignment horizontal="left" vertical="center" indent="1"/>
      <protection hidden="1"/>
    </xf>
    <xf numFmtId="0" fontId="12" fillId="5" borderId="12" xfId="2" applyFont="1" applyFill="1" applyBorder="1" applyAlignment="1" applyProtection="1">
      <alignment horizontal="left" vertical="center" indent="1"/>
      <protection hidden="1"/>
    </xf>
    <xf numFmtId="0" fontId="12" fillId="5" borderId="13" xfId="2" applyFont="1" applyFill="1" applyBorder="1" applyAlignment="1" applyProtection="1">
      <alignment horizontal="left" vertical="center" indent="1"/>
      <protection hidden="1"/>
    </xf>
    <xf numFmtId="0" fontId="12" fillId="5" borderId="14" xfId="2" applyFont="1" applyFill="1" applyBorder="1" applyAlignment="1" applyProtection="1">
      <alignment horizontal="left" vertical="center" indent="1"/>
      <protection hidden="1"/>
    </xf>
    <xf numFmtId="0" fontId="12" fillId="5" borderId="10" xfId="2" applyFont="1" applyFill="1" applyBorder="1" applyAlignment="1" applyProtection="1">
      <alignment horizontal="left" vertical="center" indent="1"/>
      <protection hidden="1"/>
    </xf>
    <xf numFmtId="0" fontId="12" fillId="6" borderId="12" xfId="2" applyFont="1" applyFill="1" applyBorder="1" applyAlignment="1" applyProtection="1">
      <alignment horizontal="left" vertical="center" indent="2"/>
      <protection hidden="1"/>
    </xf>
    <xf numFmtId="0" fontId="12" fillId="0" borderId="2" xfId="2" applyFont="1" applyFill="1" applyBorder="1" applyAlignment="1" applyProtection="1">
      <alignment horizontal="center" vertical="center"/>
      <protection hidden="1"/>
    </xf>
    <xf numFmtId="0" fontId="12" fillId="4" borderId="2" xfId="2" applyFont="1" applyFill="1" applyBorder="1" applyAlignment="1" applyProtection="1">
      <alignment horizontal="center" vertical="center"/>
      <protection hidden="1"/>
    </xf>
    <xf numFmtId="0" fontId="12" fillId="0" borderId="1" xfId="2" applyFont="1" applyFill="1" applyBorder="1" applyAlignment="1" applyProtection="1">
      <alignment horizontal="center" vertical="center"/>
      <protection hidden="1"/>
    </xf>
    <xf numFmtId="0" fontId="12" fillId="4" borderId="1" xfId="2" applyFont="1" applyFill="1" applyBorder="1" applyAlignment="1" applyProtection="1">
      <alignment horizontal="center" vertical="center"/>
      <protection hidden="1"/>
    </xf>
    <xf numFmtId="1" fontId="12" fillId="4" borderId="1" xfId="2" applyNumberFormat="1" applyFont="1" applyFill="1" applyBorder="1" applyAlignment="1" applyProtection="1">
      <alignment horizontal="center" vertical="center"/>
      <protection hidden="1"/>
    </xf>
    <xf numFmtId="1" fontId="12" fillId="0" borderId="1" xfId="2" applyNumberFormat="1" applyFont="1" applyFill="1" applyBorder="1" applyAlignment="1" applyProtection="1">
      <alignment horizontal="center" vertical="center"/>
      <protection hidden="1"/>
    </xf>
    <xf numFmtId="1" fontId="12" fillId="5" borderId="1" xfId="2" applyNumberFormat="1" applyFont="1" applyFill="1" applyBorder="1" applyAlignment="1" applyProtection="1">
      <alignment horizontal="center" vertical="center"/>
      <protection hidden="1"/>
    </xf>
    <xf numFmtId="1" fontId="12" fillId="5" borderId="2" xfId="2" applyNumberFormat="1" applyFont="1" applyFill="1" applyBorder="1" applyAlignment="1" applyProtection="1">
      <alignment horizontal="center" vertical="center"/>
      <protection hidden="1"/>
    </xf>
    <xf numFmtId="1" fontId="12" fillId="0" borderId="5" xfId="2" applyNumberFormat="1" applyFont="1" applyFill="1" applyBorder="1" applyAlignment="1" applyProtection="1">
      <alignment horizontal="center" vertical="center"/>
      <protection hidden="1"/>
    </xf>
    <xf numFmtId="0" fontId="12" fillId="4" borderId="6" xfId="2" applyFont="1" applyFill="1" applyBorder="1" applyAlignment="1" applyProtection="1">
      <alignment horizontal="center" vertical="center"/>
      <protection hidden="1"/>
    </xf>
    <xf numFmtId="1" fontId="12" fillId="5" borderId="3" xfId="2" applyNumberFormat="1" applyFont="1" applyFill="1" applyBorder="1" applyAlignment="1" applyProtection="1">
      <alignment horizontal="center" vertical="center"/>
      <protection hidden="1"/>
    </xf>
    <xf numFmtId="1" fontId="12" fillId="4" borderId="3" xfId="2" applyNumberFormat="1"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hidden="1"/>
    </xf>
    <xf numFmtId="1" fontId="17" fillId="5" borderId="1" xfId="2" applyNumberFormat="1" applyFont="1" applyFill="1" applyBorder="1" applyAlignment="1" applyProtection="1">
      <alignment horizontal="center" vertical="center"/>
      <protection hidden="1"/>
    </xf>
    <xf numFmtId="1" fontId="18" fillId="5" borderId="1" xfId="2" applyNumberFormat="1"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0" fontId="34" fillId="0" borderId="0" xfId="0" applyFont="1" applyAlignment="1">
      <alignment vertical="center"/>
    </xf>
    <xf numFmtId="0" fontId="12" fillId="7" borderId="10" xfId="0" applyFont="1" applyFill="1" applyBorder="1" applyAlignment="1">
      <alignment horizontal="left" vertical="center" indent="1"/>
    </xf>
    <xf numFmtId="0" fontId="12" fillId="4" borderId="10" xfId="0" applyFont="1" applyFill="1" applyBorder="1" applyAlignment="1">
      <alignment horizontal="left" vertical="center" indent="1"/>
    </xf>
    <xf numFmtId="0" fontId="30" fillId="11" borderId="8" xfId="0" applyFont="1" applyFill="1" applyBorder="1" applyAlignment="1" applyProtection="1">
      <alignment horizontal="center" vertical="center"/>
      <protection locked="0"/>
    </xf>
    <xf numFmtId="164" fontId="12" fillId="10" borderId="4" xfId="1" applyNumberFormat="1" applyFont="1" applyFill="1" applyBorder="1" applyAlignment="1">
      <alignment horizontal="center" vertical="center"/>
    </xf>
    <xf numFmtId="164" fontId="12" fillId="10" borderId="3" xfId="1" applyNumberFormat="1" applyFont="1" applyFill="1" applyBorder="1" applyAlignment="1">
      <alignment horizontal="center" vertical="center"/>
    </xf>
    <xf numFmtId="0" fontId="12" fillId="5" borderId="12" xfId="2" applyFont="1" applyFill="1" applyBorder="1" applyAlignment="1" applyProtection="1">
      <alignment horizontal="left" vertical="center" wrapText="1" indent="1"/>
      <protection hidden="1"/>
    </xf>
    <xf numFmtId="0" fontId="12" fillId="6" borderId="12" xfId="2" applyFont="1" applyFill="1" applyBorder="1" applyAlignment="1" applyProtection="1">
      <alignment horizontal="left" vertical="center" wrapText="1" indent="2"/>
      <protection hidden="1"/>
    </xf>
    <xf numFmtId="0" fontId="12" fillId="5" borderId="13" xfId="2" applyFont="1" applyFill="1" applyBorder="1" applyAlignment="1" applyProtection="1">
      <alignment horizontal="left" vertical="center" wrapText="1" indent="1"/>
      <protection hidden="1"/>
    </xf>
    <xf numFmtId="0" fontId="12" fillId="5" borderId="11" xfId="2" applyFont="1" applyFill="1" applyBorder="1" applyAlignment="1" applyProtection="1">
      <alignment horizontal="left" vertical="center" wrapText="1" indent="1"/>
      <protection hidden="1"/>
    </xf>
    <xf numFmtId="0" fontId="12" fillId="5" borderId="14" xfId="2" applyFont="1" applyFill="1" applyBorder="1" applyAlignment="1" applyProtection="1">
      <alignment horizontal="left" vertical="center" wrapText="1" indent="1"/>
      <protection hidden="1"/>
    </xf>
    <xf numFmtId="0" fontId="12" fillId="5" borderId="10" xfId="2" applyFont="1" applyFill="1" applyBorder="1" applyAlignment="1" applyProtection="1">
      <alignment horizontal="left" vertical="center" wrapText="1" indent="1"/>
      <protection hidden="1"/>
    </xf>
    <xf numFmtId="0" fontId="12" fillId="4" borderId="13" xfId="2" applyFont="1" applyFill="1" applyBorder="1" applyAlignment="1" applyProtection="1">
      <alignment horizontal="left" vertical="center" wrapText="1" indent="1"/>
      <protection hidden="1"/>
    </xf>
    <xf numFmtId="0" fontId="12" fillId="4" borderId="10" xfId="2" applyFont="1" applyFill="1" applyBorder="1" applyAlignment="1" applyProtection="1">
      <alignment horizontal="left" vertical="center" wrapText="1" indent="1"/>
      <protection hidden="1"/>
    </xf>
    <xf numFmtId="0" fontId="12" fillId="7" borderId="10" xfId="0" applyFont="1" applyFill="1" applyBorder="1" applyAlignment="1">
      <alignment horizontal="left" vertical="center" wrapText="1" indent="1"/>
    </xf>
    <xf numFmtId="0" fontId="28" fillId="0" borderId="0" xfId="0" applyFont="1" applyAlignment="1">
      <alignment horizontal="left" vertical="center" wrapText="1"/>
    </xf>
    <xf numFmtId="0" fontId="31" fillId="0" borderId="0" xfId="0" applyFont="1" applyAlignment="1">
      <alignment horizontal="left" vertical="center"/>
    </xf>
    <xf numFmtId="0" fontId="15" fillId="0" borderId="15" xfId="0" applyFont="1" applyBorder="1" applyAlignment="1">
      <alignment vertical="center" wrapText="1"/>
    </xf>
    <xf numFmtId="0" fontId="32" fillId="9" borderId="0" xfId="4" applyFill="1" applyAlignment="1">
      <alignment horizontal="center" vertical="center"/>
    </xf>
    <xf numFmtId="0" fontId="35" fillId="9" borderId="0" xfId="4" applyFont="1" applyFill="1" applyAlignment="1">
      <alignment horizontal="center" vertical="center"/>
    </xf>
  </cellXfs>
  <cellStyles count="5">
    <cellStyle name="Explanatory Text" xfId="2" builtinId="53"/>
    <cellStyle name="Hyperlink" xfId="4" builtinId="8"/>
    <cellStyle name="Normal" xfId="0" builtinId="0"/>
    <cellStyle name="Normal 2" xfId="3" xr:uid="{00000000-0005-0000-0000-000000000000}"/>
    <cellStyle name="Percent" xfId="1" builtinId="5"/>
  </cellStyles>
  <dxfs count="40">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s>
  <tableStyles count="0" defaultTableStyle="TableStyleMedium2" defaultPivotStyle="PivotStyleLight16"/>
  <colors>
    <mruColors>
      <color rgb="FFFF5E21"/>
      <color rgb="FFEAEEF3"/>
      <color rgb="FFE6DBAD"/>
      <color rgb="FF01A8C1"/>
      <color rgb="FF00B095"/>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045891200"/>
        <c:axId val="-1045890112"/>
      </c:lineChart>
      <c:catAx>
        <c:axId val="-1045891200"/>
        <c:scaling>
          <c:orientation val="minMax"/>
        </c:scaling>
        <c:delete val="1"/>
        <c:axPos val="b"/>
        <c:majorTickMark val="none"/>
        <c:minorTickMark val="none"/>
        <c:tickLblPos val="nextTo"/>
        <c:crossAx val="-1045890112"/>
        <c:crosses val="autoZero"/>
        <c:auto val="1"/>
        <c:lblAlgn val="ctr"/>
        <c:lblOffset val="100"/>
        <c:noMultiLvlLbl val="0"/>
      </c:catAx>
      <c:valAx>
        <c:axId val="-1045890112"/>
        <c:scaling>
          <c:orientation val="minMax"/>
        </c:scaling>
        <c:delete val="1"/>
        <c:axPos val="l"/>
        <c:numFmt formatCode="General" sourceLinked="1"/>
        <c:majorTickMark val="none"/>
        <c:minorTickMark val="none"/>
        <c:tickLblPos val="nextTo"/>
        <c:crossAx val="-1045891200"/>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893310128"/>
        <c:axId val="-893318288"/>
      </c:lineChart>
      <c:catAx>
        <c:axId val="-893310128"/>
        <c:scaling>
          <c:orientation val="minMax"/>
        </c:scaling>
        <c:delete val="1"/>
        <c:axPos val="b"/>
        <c:majorTickMark val="none"/>
        <c:minorTickMark val="none"/>
        <c:tickLblPos val="nextTo"/>
        <c:crossAx val="-893318288"/>
        <c:crosses val="autoZero"/>
        <c:auto val="1"/>
        <c:lblAlgn val="ctr"/>
        <c:lblOffset val="100"/>
        <c:noMultiLvlLbl val="0"/>
      </c:catAx>
      <c:valAx>
        <c:axId val="-893318288"/>
        <c:scaling>
          <c:orientation val="minMax"/>
        </c:scaling>
        <c:delete val="1"/>
        <c:axPos val="l"/>
        <c:numFmt formatCode="0" sourceLinked="1"/>
        <c:majorTickMark val="none"/>
        <c:minorTickMark val="none"/>
        <c:tickLblPos val="nextTo"/>
        <c:crossAx val="-893310128"/>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'EX - Entrada de dados'!$AB$14</c:f>
              <c:strCache>
                <c:ptCount val="1"/>
                <c:pt idx="0">
                  <c:v>Final</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FA98-41C2-A822-EFCD61D3FCBB}"/>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FA98-41C2-A822-EFCD61D3FCBB}"/>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FA98-41C2-A822-EFCD61D3FCBB}"/>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FA98-41C2-A822-EFCD61D3FCBB}"/>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FA98-41C2-A822-EFCD61D3FCBB}"/>
              </c:ext>
            </c:extLst>
          </c:dPt>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A-FA98-41C2-A822-EFCD61D3FCBB}"/>
            </c:ext>
          </c:extLst>
        </c:ser>
        <c:ser>
          <c:idx val="1"/>
          <c:order val="1"/>
          <c:tx>
            <c:strRef>
              <c:f>'EX - Entrada de dados'!$AC$14</c:f>
              <c:strCache>
                <c:ptCount val="1"/>
                <c:pt idx="0">
                  <c:v>Em branco</c:v>
                </c:pt>
              </c:strCache>
            </c:strRef>
          </c:tx>
          <c:spPr>
            <a:no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B-FA98-41C2-A822-EFCD61D3FCBB}"/>
            </c:ext>
          </c:extLst>
        </c:ser>
        <c:ser>
          <c:idx val="2"/>
          <c:order val="2"/>
          <c:tx>
            <c:strRef>
              <c:f>'EX - Entrada de dados'!$AD$14</c:f>
              <c:strCache>
                <c:ptCount val="1"/>
                <c:pt idx="0">
                  <c:v>PerdaNeg</c:v>
                </c:pt>
              </c:strCache>
            </c:strRef>
          </c:tx>
          <c:spPr>
            <a:solidFill>
              <a:srgbClr val="E41A1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FA98-41C2-A822-EFCD61D3FCBB}"/>
            </c:ext>
          </c:extLst>
        </c:ser>
        <c:ser>
          <c:idx val="3"/>
          <c:order val="3"/>
          <c:tx>
            <c:strRef>
              <c:f>'EX - Entrada de dados'!$AE$14</c:f>
              <c:strCache>
                <c:ptCount val="1"/>
                <c:pt idx="0">
                  <c:v>GanhoNeg</c:v>
                </c:pt>
              </c:strCache>
            </c:strRef>
          </c:tx>
          <c:spPr>
            <a:solidFill>
              <a:srgbClr val="2CA02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FA98-41C2-A822-EFCD61D3FCBB}"/>
            </c:ext>
          </c:extLst>
        </c:ser>
        <c:ser>
          <c:idx val="4"/>
          <c:order val="4"/>
          <c:tx>
            <c:strRef>
              <c:f>'EX - Entrada de dados'!$AF$14</c:f>
              <c:strCache>
                <c:ptCount val="1"/>
                <c:pt idx="0">
                  <c:v>PerdaPos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E-FA98-41C2-A822-EFCD61D3FCBB}"/>
            </c:ext>
          </c:extLst>
        </c:ser>
        <c:ser>
          <c:idx val="5"/>
          <c:order val="5"/>
          <c:tx>
            <c:strRef>
              <c:f>'EX - Entrada de dados'!$AG$14</c:f>
              <c:strCache>
                <c:ptCount val="1"/>
                <c:pt idx="0">
                  <c:v>GanhoPos</c:v>
                </c:pt>
              </c:strCache>
            </c:strRef>
          </c:tx>
          <c:spPr>
            <a:solidFill>
              <a:srgbClr val="01B1A3"/>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FA98-41C2-A822-EFCD61D3FCBB}"/>
            </c:ext>
          </c:extLst>
        </c:ser>
        <c:dLbls>
          <c:showLegendKey val="0"/>
          <c:showVal val="0"/>
          <c:showCatName val="0"/>
          <c:showSerName val="0"/>
          <c:showPercent val="0"/>
          <c:showBubbleSize val="0"/>
        </c:dLbls>
        <c:gapWidth val="67"/>
        <c:overlap val="100"/>
        <c:axId val="-893316112"/>
        <c:axId val="-893315568"/>
      </c:barChart>
      <c:scatterChart>
        <c:scatterStyle val="lineMarker"/>
        <c:varyColors val="0"/>
        <c:ser>
          <c:idx val="6"/>
          <c:order val="6"/>
          <c:tx>
            <c:strRef>
              <c:f>'EX - Entrada de dados'!$AJ$14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2E6-47DB-A6C7-B43AE434D291}"/>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62E6-47DB-A6C7-B43AE434D29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62E6-47DB-A6C7-B43AE434D29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62E6-47DB-A6C7-B43AE434D291}"/>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62E6-47DB-A6C7-B43AE434D291}"/>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62E6-47DB-A6C7-B43AE434D291}"/>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62E6-47DB-A6C7-B43AE434D291}"/>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62E6-47DB-A6C7-B43AE434D291}"/>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62E6-47DB-A6C7-B43AE434D291}"/>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19-FA98-41C2-A822-EFCD61D3FCBB}"/>
            </c:ext>
          </c:extLst>
        </c:ser>
        <c:ser>
          <c:idx val="7"/>
          <c:order val="7"/>
          <c:tx>
            <c:strRef>
              <c:f>'EX - Entrada de dados'!$AK$14</c:f>
              <c:strCache>
                <c:ptCount val="1"/>
                <c:pt idx="0">
                  <c:v>Direita X</c:v>
                </c:pt>
              </c:strCache>
            </c:strRef>
          </c:tx>
          <c:spPr>
            <a:ln w="25400" cap="rnd">
              <a:noFill/>
              <a:round/>
            </a:ln>
            <a:effectLst/>
          </c:spPr>
          <c:marker>
            <c:symbol val="none"/>
          </c:marker>
          <c:dLbls>
            <c:dLbl>
              <c:idx val="0"/>
              <c:tx>
                <c:rich>
                  <a:bodyPr/>
                  <a:lstStyle/>
                  <a:p>
                    <a:fld id="{79FFC0A5-9781-4DBD-87C1-59235515F03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2E6-47DB-A6C7-B43AE434D291}"/>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62E6-47DB-A6C7-B43AE434D291}"/>
                </c:ext>
              </c:extLst>
            </c:dLbl>
            <c:dLbl>
              <c:idx val="2"/>
              <c:tx>
                <c:rich>
                  <a:bodyPr/>
                  <a:lstStyle/>
                  <a:p>
                    <a:fld id="{7A782136-AE17-48F6-A65D-C546CB47F01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2E6-47DB-A6C7-B43AE434D291}"/>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62E6-47DB-A6C7-B43AE434D291}"/>
                </c:ext>
              </c:extLst>
            </c:dLbl>
            <c:dLbl>
              <c:idx val="4"/>
              <c:tx>
                <c:rich>
                  <a:bodyPr/>
                  <a:lstStyle/>
                  <a:p>
                    <a:fld id="{15ED5E74-6E3C-4BC1-BF57-ABAABF4082E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2E6-47DB-A6C7-B43AE434D291}"/>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62E6-47DB-A6C7-B43AE434D291}"/>
                </c:ext>
              </c:extLst>
            </c:dLbl>
            <c:dLbl>
              <c:idx val="6"/>
              <c:tx>
                <c:rich>
                  <a:bodyPr/>
                  <a:lstStyle/>
                  <a:p>
                    <a:fld id="{947A4161-FEF9-450E-9B87-D0A16B9E3B8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2E6-47DB-A6C7-B43AE434D291}"/>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62E6-47DB-A6C7-B43AE434D291}"/>
                </c:ext>
              </c:extLst>
            </c:dLbl>
            <c:dLbl>
              <c:idx val="8"/>
              <c:tx>
                <c:rich>
                  <a:bodyPr/>
                  <a:lstStyle/>
                  <a:p>
                    <a:fld id="{40FB53FC-642B-46C5-97AD-30B774A2E80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2E6-47DB-A6C7-B43AE434D291}"/>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FA98-41C2-A822-EFCD61D3FCBB}"/>
            </c:ext>
          </c:extLst>
        </c:ser>
        <c:ser>
          <c:idx val="8"/>
          <c:order val="8"/>
          <c:tx>
            <c:strRef>
              <c:f>'EX - Entrada de dados'!$AL$14</c:f>
              <c:strCache>
                <c:ptCount val="1"/>
                <c:pt idx="0">
                  <c:v>Esquerda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62E6-47DB-A6C7-B43AE434D291}"/>
                </c:ext>
              </c:extLst>
            </c:dLbl>
            <c:dLbl>
              <c:idx val="1"/>
              <c:tx>
                <c:rich>
                  <a:bodyPr/>
                  <a:lstStyle/>
                  <a:p>
                    <a:fld id="{D3EDCEFD-9A42-4B03-96D4-CCD7DEB0081A}"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2E6-47DB-A6C7-B43AE434D291}"/>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62E6-47DB-A6C7-B43AE434D291}"/>
                </c:ext>
              </c:extLst>
            </c:dLbl>
            <c:dLbl>
              <c:idx val="3"/>
              <c:tx>
                <c:rich>
                  <a:bodyPr/>
                  <a:lstStyle/>
                  <a:p>
                    <a:fld id="{C946354A-24BB-4E14-9A2D-A9302FBACAA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2E6-47DB-A6C7-B43AE434D291}"/>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62E6-47DB-A6C7-B43AE434D291}"/>
                </c:ext>
              </c:extLst>
            </c:dLbl>
            <c:dLbl>
              <c:idx val="5"/>
              <c:tx>
                <c:rich>
                  <a:bodyPr/>
                  <a:lstStyle/>
                  <a:p>
                    <a:fld id="{7E8EE934-4158-4544-BADE-EADA6018F55B}"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2E6-47DB-A6C7-B43AE434D291}"/>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62E6-47DB-A6C7-B43AE434D291}"/>
                </c:ext>
              </c:extLst>
            </c:dLbl>
            <c:dLbl>
              <c:idx val="7"/>
              <c:tx>
                <c:rich>
                  <a:bodyPr/>
                  <a:lstStyle/>
                  <a:p>
                    <a:fld id="{46EE17D7-D2C2-4C13-AD27-29C404412CE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2E6-47DB-A6C7-B43AE434D291}"/>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62E6-47DB-A6C7-B43AE434D291}"/>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D-FA98-41C2-A822-EFCD61D3FCBB}"/>
            </c:ext>
          </c:extLst>
        </c:ser>
        <c:ser>
          <c:idx val="9"/>
          <c:order val="9"/>
          <c:tx>
            <c:strRef>
              <c:f>'EX - Entrada de dados'!$AH$14</c:f>
              <c:strCache>
                <c:ptCount val="1"/>
                <c:pt idx="0">
                  <c:v>Linha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'EX - Entrada de dados'!$AI$15:$AI$23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Entrada de dados'!$AH$15:$AH$23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FA98-41C2-A822-EFCD61D3FCBB}"/>
            </c:ext>
          </c:extLst>
        </c:ser>
        <c:dLbls>
          <c:showLegendKey val="0"/>
          <c:showVal val="0"/>
          <c:showCatName val="0"/>
          <c:showSerName val="0"/>
          <c:showPercent val="0"/>
          <c:showBubbleSize val="0"/>
        </c:dLbls>
        <c:axId val="-893306864"/>
        <c:axId val="-893313392"/>
      </c:scatterChart>
      <c:catAx>
        <c:axId val="-89331611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315568"/>
        <c:crosses val="autoZero"/>
        <c:auto val="0"/>
        <c:lblAlgn val="ctr"/>
        <c:lblOffset val="100"/>
        <c:tickLblSkip val="1"/>
        <c:noMultiLvlLbl val="0"/>
      </c:catAx>
      <c:valAx>
        <c:axId val="-893315568"/>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316112"/>
        <c:crosses val="max"/>
        <c:crossBetween val="between"/>
      </c:valAx>
      <c:valAx>
        <c:axId val="-89331339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306864"/>
        <c:crosses val="max"/>
        <c:crossBetween val="midCat"/>
      </c:valAx>
      <c:valAx>
        <c:axId val="-893306864"/>
        <c:scaling>
          <c:orientation val="minMax"/>
        </c:scaling>
        <c:delete val="1"/>
        <c:axPos val="t"/>
        <c:numFmt formatCode="0;\-0;;" sourceLinked="1"/>
        <c:majorTickMark val="out"/>
        <c:minorTickMark val="none"/>
        <c:tickLblPos val="nextTo"/>
        <c:crossAx val="-8933133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 - Entrada de dados'!$AB$14</c:f>
              <c:strCache>
                <c:ptCount val="1"/>
                <c:pt idx="0">
                  <c:v>Final</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0-8B2C-A648-9D30-F3E768855041}"/>
            </c:ext>
          </c:extLst>
        </c:ser>
        <c:ser>
          <c:idx val="1"/>
          <c:order val="1"/>
          <c:tx>
            <c:strRef>
              <c:f>'EX - Entrada de dados'!$AC$14</c:f>
              <c:strCache>
                <c:ptCount val="1"/>
                <c:pt idx="0">
                  <c:v>Em branco</c:v>
                </c:pt>
              </c:strCache>
            </c:strRef>
          </c:tx>
          <c:spPr>
            <a:no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1-8B2C-A648-9D30-F3E768855041}"/>
            </c:ext>
          </c:extLst>
        </c:ser>
        <c:ser>
          <c:idx val="2"/>
          <c:order val="2"/>
          <c:tx>
            <c:strRef>
              <c:f>'EX - Entrada de dados'!$AD$14</c:f>
              <c:strCache>
                <c:ptCount val="1"/>
                <c:pt idx="0">
                  <c:v>PerdaNeg</c:v>
                </c:pt>
              </c:strCache>
            </c:strRef>
          </c:tx>
          <c:spPr>
            <a:solidFill>
              <a:srgbClr val="C00000"/>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B2C-A648-9D30-F3E768855041}"/>
            </c:ext>
          </c:extLst>
        </c:ser>
        <c:ser>
          <c:idx val="3"/>
          <c:order val="3"/>
          <c:tx>
            <c:strRef>
              <c:f>'EX - Entrada de dados'!$AE$14</c:f>
              <c:strCache>
                <c:ptCount val="1"/>
                <c:pt idx="0">
                  <c:v>GanhoNeg</c:v>
                </c:pt>
              </c:strCache>
            </c:strRef>
          </c:tx>
          <c:spPr>
            <a:solidFill>
              <a:srgbClr val="2CA02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8B2C-A648-9D30-F3E768855041}"/>
            </c:ext>
          </c:extLst>
        </c:ser>
        <c:ser>
          <c:idx val="4"/>
          <c:order val="4"/>
          <c:tx>
            <c:strRef>
              <c:f>'EX - Entrada de dados'!$AF$14</c:f>
              <c:strCache>
                <c:ptCount val="1"/>
                <c:pt idx="0">
                  <c:v>PerdaPos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4-8B2C-A648-9D30-F3E768855041}"/>
            </c:ext>
          </c:extLst>
        </c:ser>
        <c:ser>
          <c:idx val="5"/>
          <c:order val="5"/>
          <c:tx>
            <c:strRef>
              <c:f>'EX - Entrada de dados'!$AG$14</c:f>
              <c:strCache>
                <c:ptCount val="1"/>
                <c:pt idx="0">
                  <c:v>GanhoPos</c:v>
                </c:pt>
              </c:strCache>
            </c:strRef>
          </c:tx>
          <c:spPr>
            <a:solidFill>
              <a:srgbClr val="2CA02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8B2C-A648-9D30-F3E768855041}"/>
            </c:ext>
          </c:extLst>
        </c:ser>
        <c:dLbls>
          <c:showLegendKey val="0"/>
          <c:showVal val="0"/>
          <c:showCatName val="0"/>
          <c:showSerName val="0"/>
          <c:showPercent val="0"/>
          <c:showBubbleSize val="0"/>
        </c:dLbls>
        <c:gapWidth val="30"/>
        <c:overlap val="100"/>
        <c:axId val="-893312304"/>
        <c:axId val="-893306320"/>
      </c:barChart>
      <c:scatterChart>
        <c:scatterStyle val="lineMarker"/>
        <c:varyColors val="0"/>
        <c:ser>
          <c:idx val="6"/>
          <c:order val="6"/>
          <c:tx>
            <c:strRef>
              <c:f>'EX - Entrada de dados'!$AJ$14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A4C-4DE2-A6A9-D818193FAC27}"/>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A4C-4DE2-A6A9-D818193FAC27}"/>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A4C-4DE2-A6A9-D818193FAC27}"/>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A4C-4DE2-A6A9-D818193FAC27}"/>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A4C-4DE2-A6A9-D818193FAC27}"/>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6A4C-4DE2-A6A9-D818193FAC27}"/>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6A4C-4DE2-A6A9-D818193FAC27}"/>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A4C-4DE2-A6A9-D818193FAC27}"/>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6A4C-4DE2-A6A9-D818193FAC2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0F-8B2C-A648-9D30-F3E768855041}"/>
            </c:ext>
          </c:extLst>
        </c:ser>
        <c:ser>
          <c:idx val="7"/>
          <c:order val="7"/>
          <c:tx>
            <c:strRef>
              <c:f>'EX - Entrada de dados'!$AK$14</c:f>
              <c:strCache>
                <c:ptCount val="1"/>
                <c:pt idx="0">
                  <c:v>Direita X</c:v>
                </c:pt>
              </c:strCache>
            </c:strRef>
          </c:tx>
          <c:spPr>
            <a:ln w="25400" cap="rnd">
              <a:noFill/>
              <a:round/>
            </a:ln>
            <a:effectLst/>
          </c:spPr>
          <c:marker>
            <c:symbol val="none"/>
          </c:marker>
          <c:dLbls>
            <c:dLbl>
              <c:idx val="0"/>
              <c:tx>
                <c:rich>
                  <a:bodyPr/>
                  <a:lstStyle/>
                  <a:p>
                    <a:fld id="{A98F7D6A-D636-4095-9057-4ACF4256F45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A4C-4DE2-A6A9-D818193FAC27}"/>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A4C-4DE2-A6A9-D818193FAC27}"/>
                </c:ext>
              </c:extLst>
            </c:dLbl>
            <c:dLbl>
              <c:idx val="2"/>
              <c:tx>
                <c:rich>
                  <a:bodyPr/>
                  <a:lstStyle/>
                  <a:p>
                    <a:fld id="{0730CDF6-8BC4-4E5F-8540-3B815D44A50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A4C-4DE2-A6A9-D818193FAC27}"/>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6A4C-4DE2-A6A9-D818193FAC27}"/>
                </c:ext>
              </c:extLst>
            </c:dLbl>
            <c:dLbl>
              <c:idx val="4"/>
              <c:tx>
                <c:rich>
                  <a:bodyPr/>
                  <a:lstStyle/>
                  <a:p>
                    <a:fld id="{24B31D5D-CA32-498E-B30C-876F3A6A81D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A4C-4DE2-A6A9-D818193FAC27}"/>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6A4C-4DE2-A6A9-D818193FAC27}"/>
                </c:ext>
              </c:extLst>
            </c:dLbl>
            <c:dLbl>
              <c:idx val="6"/>
              <c:tx>
                <c:rich>
                  <a:bodyPr/>
                  <a:lstStyle/>
                  <a:p>
                    <a:fld id="{D147DB96-401A-44D3-9CBA-5C46FA9E5B1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A4C-4DE2-A6A9-D818193FAC27}"/>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6A4C-4DE2-A6A9-D818193FAC27}"/>
                </c:ext>
              </c:extLst>
            </c:dLbl>
            <c:dLbl>
              <c:idx val="8"/>
              <c:tx>
                <c:rich>
                  <a:bodyPr/>
                  <a:lstStyle/>
                  <a:p>
                    <a:fld id="{6B982E7A-63F2-4A24-86C5-37973BCA81B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A4C-4DE2-A6A9-D818193FAC2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8B2C-A648-9D30-F3E768855041}"/>
            </c:ext>
          </c:extLst>
        </c:ser>
        <c:ser>
          <c:idx val="8"/>
          <c:order val="8"/>
          <c:tx>
            <c:strRef>
              <c:f>'EX - Entrada de dados'!$AL$14</c:f>
              <c:strCache>
                <c:ptCount val="1"/>
                <c:pt idx="0">
                  <c:v>Esquerda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6A4C-4DE2-A6A9-D818193FAC27}"/>
                </c:ext>
              </c:extLst>
            </c:dLbl>
            <c:dLbl>
              <c:idx val="1"/>
              <c:tx>
                <c:rich>
                  <a:bodyPr/>
                  <a:lstStyle/>
                  <a:p>
                    <a:fld id="{B83C7A99-AC1B-4BA0-8595-B19478EA64C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A4C-4DE2-A6A9-D818193FAC27}"/>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6A4C-4DE2-A6A9-D818193FAC27}"/>
                </c:ext>
              </c:extLst>
            </c:dLbl>
            <c:dLbl>
              <c:idx val="3"/>
              <c:tx>
                <c:rich>
                  <a:bodyPr/>
                  <a:lstStyle/>
                  <a:p>
                    <a:fld id="{D9D9AF43-68BA-4DFC-A48A-F0752C80D3B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A4C-4DE2-A6A9-D818193FAC27}"/>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6A4C-4DE2-A6A9-D818193FAC27}"/>
                </c:ext>
              </c:extLst>
            </c:dLbl>
            <c:dLbl>
              <c:idx val="5"/>
              <c:tx>
                <c:rich>
                  <a:bodyPr/>
                  <a:lstStyle/>
                  <a:p>
                    <a:fld id="{366CFE06-F4CD-43A4-8A4F-B2792F16BC01}"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A4C-4DE2-A6A9-D818193FAC27}"/>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6A4C-4DE2-A6A9-D818193FAC27}"/>
                </c:ext>
              </c:extLst>
            </c:dLbl>
            <c:dLbl>
              <c:idx val="7"/>
              <c:tx>
                <c:rich>
                  <a:bodyPr/>
                  <a:lstStyle/>
                  <a:p>
                    <a:fld id="{58C25690-0F70-403C-9ACE-CBBD0AFC903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A4C-4DE2-A6A9-D818193FAC27}"/>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6A4C-4DE2-A6A9-D818193FAC2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8B2C-A648-9D30-F3E768855041}"/>
            </c:ext>
          </c:extLst>
        </c:ser>
        <c:ser>
          <c:idx val="9"/>
          <c:order val="9"/>
          <c:tx>
            <c:strRef>
              <c:f>'EX - Entrada de dados'!$AH$14</c:f>
              <c:strCache>
                <c:ptCount val="1"/>
                <c:pt idx="0">
                  <c:v>Linha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'EX - Entrada de dados'!$AI$15:$AI$23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Entrada de dados'!$AH$15:$AH$23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8B2C-A648-9D30-F3E768855041}"/>
            </c:ext>
          </c:extLst>
        </c:ser>
        <c:dLbls>
          <c:showLegendKey val="0"/>
          <c:showVal val="0"/>
          <c:showCatName val="0"/>
          <c:showSerName val="0"/>
          <c:showPercent val="0"/>
          <c:showBubbleSize val="0"/>
        </c:dLbls>
        <c:axId val="-893309584"/>
        <c:axId val="-893311216"/>
      </c:scatterChart>
      <c:catAx>
        <c:axId val="-893312304"/>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306320"/>
        <c:crosses val="autoZero"/>
        <c:auto val="0"/>
        <c:lblAlgn val="ctr"/>
        <c:lblOffset val="100"/>
        <c:tickLblSkip val="1"/>
        <c:noMultiLvlLbl val="0"/>
      </c:catAx>
      <c:valAx>
        <c:axId val="-8933063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312304"/>
        <c:crosses val="max"/>
        <c:crossBetween val="between"/>
      </c:valAx>
      <c:valAx>
        <c:axId val="-893311216"/>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309584"/>
        <c:crosses val="max"/>
        <c:crossBetween val="midCat"/>
      </c:valAx>
      <c:valAx>
        <c:axId val="-893309584"/>
        <c:scaling>
          <c:orientation val="minMax"/>
        </c:scaling>
        <c:delete val="1"/>
        <c:axPos val="t"/>
        <c:numFmt formatCode="0;\-0;;" sourceLinked="1"/>
        <c:majorTickMark val="out"/>
        <c:minorTickMark val="none"/>
        <c:tickLblPos val="nextTo"/>
        <c:crossAx val="-8933112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893320464"/>
        <c:axId val="-883575872"/>
      </c:lineChart>
      <c:catAx>
        <c:axId val="-893320464"/>
        <c:scaling>
          <c:orientation val="minMax"/>
        </c:scaling>
        <c:delete val="1"/>
        <c:axPos val="b"/>
        <c:majorTickMark val="none"/>
        <c:minorTickMark val="none"/>
        <c:tickLblPos val="nextTo"/>
        <c:crossAx val="-883575872"/>
        <c:crosses val="autoZero"/>
        <c:auto val="1"/>
        <c:lblAlgn val="ctr"/>
        <c:lblOffset val="100"/>
        <c:noMultiLvlLbl val="0"/>
      </c:catAx>
      <c:valAx>
        <c:axId val="-883575872"/>
        <c:scaling>
          <c:orientation val="minMax"/>
        </c:scaling>
        <c:delete val="1"/>
        <c:axPos val="l"/>
        <c:numFmt formatCode="General" sourceLinked="1"/>
        <c:majorTickMark val="none"/>
        <c:minorTickMark val="none"/>
        <c:tickLblPos val="nextTo"/>
        <c:crossAx val="-893320464"/>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883572608"/>
        <c:axId val="-883572064"/>
      </c:lineChart>
      <c:catAx>
        <c:axId val="-883572608"/>
        <c:scaling>
          <c:orientation val="minMax"/>
        </c:scaling>
        <c:delete val="1"/>
        <c:axPos val="b"/>
        <c:majorTickMark val="none"/>
        <c:minorTickMark val="none"/>
        <c:tickLblPos val="nextTo"/>
        <c:crossAx val="-883572064"/>
        <c:crosses val="autoZero"/>
        <c:auto val="1"/>
        <c:lblAlgn val="ctr"/>
        <c:lblOffset val="100"/>
        <c:noMultiLvlLbl val="0"/>
      </c:catAx>
      <c:valAx>
        <c:axId val="-883572064"/>
        <c:scaling>
          <c:orientation val="minMax"/>
        </c:scaling>
        <c:delete val="1"/>
        <c:axPos val="l"/>
        <c:numFmt formatCode="0" sourceLinked="1"/>
        <c:majorTickMark val="none"/>
        <c:minorTickMark val="none"/>
        <c:tickLblPos val="nextTo"/>
        <c:crossAx val="-883572608"/>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'Entrada de dados em BRANCO'!$AB$14</c:f>
              <c:strCache>
                <c:ptCount val="1"/>
                <c:pt idx="0">
                  <c:v>Final</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E82C-054C-96A8-D81B70204D2C}"/>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E82C-054C-96A8-D81B70204D2C}"/>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E82C-054C-96A8-D81B70204D2C}"/>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E82C-054C-96A8-D81B70204D2C}"/>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E82C-054C-96A8-D81B70204D2C}"/>
              </c:ext>
            </c:extLst>
          </c:dPt>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E82C-054C-96A8-D81B70204D2C}"/>
            </c:ext>
          </c:extLst>
        </c:ser>
        <c:ser>
          <c:idx val="1"/>
          <c:order val="1"/>
          <c:tx>
            <c:strRef>
              <c:f>'Entrada de dados em BRANCO'!$AC$14</c:f>
              <c:strCache>
                <c:ptCount val="1"/>
                <c:pt idx="0">
                  <c:v>Em branco</c:v>
                </c:pt>
              </c:strCache>
            </c:strRef>
          </c:tx>
          <c:spPr>
            <a:no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E82C-054C-96A8-D81B70204D2C}"/>
            </c:ext>
          </c:extLst>
        </c:ser>
        <c:ser>
          <c:idx val="2"/>
          <c:order val="2"/>
          <c:tx>
            <c:strRef>
              <c:f>'Entrada de dados em BRANCO'!$AD$14</c:f>
              <c:strCache>
                <c:ptCount val="1"/>
                <c:pt idx="0">
                  <c:v>PerdaNeg</c:v>
                </c:pt>
              </c:strCache>
            </c:strRef>
          </c:tx>
          <c:spPr>
            <a:solidFill>
              <a:srgbClr val="E41A1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E82C-054C-96A8-D81B70204D2C}"/>
            </c:ext>
          </c:extLst>
        </c:ser>
        <c:ser>
          <c:idx val="3"/>
          <c:order val="3"/>
          <c:tx>
            <c:strRef>
              <c:f>'Entrada de dados em BRANCO'!$AE$14</c:f>
              <c:strCache>
                <c:ptCount val="1"/>
                <c:pt idx="0">
                  <c:v>GanhoNeg</c:v>
                </c:pt>
              </c:strCache>
            </c:strRef>
          </c:tx>
          <c:spPr>
            <a:solidFill>
              <a:srgbClr val="2CA02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E82C-054C-96A8-D81B70204D2C}"/>
            </c:ext>
          </c:extLst>
        </c:ser>
        <c:ser>
          <c:idx val="4"/>
          <c:order val="4"/>
          <c:tx>
            <c:strRef>
              <c:f>'Entrada de dados em BRANCO'!$AF$14</c:f>
              <c:strCache>
                <c:ptCount val="1"/>
                <c:pt idx="0">
                  <c:v>PerdaPos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E82C-054C-96A8-D81B70204D2C}"/>
            </c:ext>
          </c:extLst>
        </c:ser>
        <c:ser>
          <c:idx val="5"/>
          <c:order val="5"/>
          <c:tx>
            <c:strRef>
              <c:f>'Entrada de dados em BRANCO'!$AG$14</c:f>
              <c:strCache>
                <c:ptCount val="1"/>
                <c:pt idx="0">
                  <c:v>GanhoPos</c:v>
                </c:pt>
              </c:strCache>
            </c:strRef>
          </c:tx>
          <c:spPr>
            <a:solidFill>
              <a:srgbClr val="01B1A3"/>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E82C-054C-96A8-D81B70204D2C}"/>
            </c:ext>
          </c:extLst>
        </c:ser>
        <c:dLbls>
          <c:showLegendKey val="0"/>
          <c:showVal val="0"/>
          <c:showCatName val="0"/>
          <c:showSerName val="0"/>
          <c:showPercent val="0"/>
          <c:showBubbleSize val="0"/>
        </c:dLbls>
        <c:gapWidth val="67"/>
        <c:overlap val="100"/>
        <c:axId val="-875380352"/>
        <c:axId val="-875379808"/>
      </c:barChart>
      <c:scatterChart>
        <c:scatterStyle val="lineMarker"/>
        <c:varyColors val="0"/>
        <c:ser>
          <c:idx val="6"/>
          <c:order val="6"/>
          <c:tx>
            <c:strRef>
              <c:f>'Entrada de dados em BRANCO'!$AJ$14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D1B-46F4-B886-1F7D18C49659}"/>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4D1B-46F4-B886-1F7D18C49659}"/>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4D1B-46F4-B886-1F7D18C49659}"/>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4D1B-46F4-B886-1F7D18C49659}"/>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4D1B-46F4-B886-1F7D18C49659}"/>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4D1B-46F4-B886-1F7D18C49659}"/>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4D1B-46F4-B886-1F7D18C49659}"/>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4D1B-46F4-B886-1F7D18C49659}"/>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4D1B-46F4-B886-1F7D18C49659}"/>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19-E82C-054C-96A8-D81B70204D2C}"/>
            </c:ext>
          </c:extLst>
        </c:ser>
        <c:ser>
          <c:idx val="7"/>
          <c:order val="7"/>
          <c:tx>
            <c:strRef>
              <c:f>'Entrada de dados em BRANCO'!$AK$14</c:f>
              <c:strCache>
                <c:ptCount val="1"/>
                <c:pt idx="0">
                  <c:v>Direita X</c:v>
                </c:pt>
              </c:strCache>
            </c:strRef>
          </c:tx>
          <c:spPr>
            <a:ln w="25400" cap="rnd">
              <a:noFill/>
              <a:round/>
            </a:ln>
            <a:effectLst/>
          </c:spPr>
          <c:marker>
            <c:symbol val="none"/>
          </c:marker>
          <c:dLbls>
            <c:dLbl>
              <c:idx val="0"/>
              <c:tx>
                <c:rich>
                  <a:bodyPr/>
                  <a:lstStyle/>
                  <a:p>
                    <a:fld id="{8D029670-37E7-4E57-BC6C-435DEDA985D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E82C-054C-96A8-D81B70204D2C}"/>
                </c:ext>
              </c:extLst>
            </c:dLbl>
            <c:dLbl>
              <c:idx val="1"/>
              <c:tx>
                <c:rich>
                  <a:bodyPr/>
                  <a:lstStyle/>
                  <a:p>
                    <a:fld id="{EE2FE98A-283C-4A36-A8B2-7FC3050364F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82C-054C-96A8-D81B70204D2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4D1B-46F4-B886-1F7D18C49659}"/>
                </c:ext>
              </c:extLst>
            </c:dLbl>
            <c:dLbl>
              <c:idx val="3"/>
              <c:tx>
                <c:rich>
                  <a:bodyPr/>
                  <a:lstStyle/>
                  <a:p>
                    <a:fld id="{572671E1-AD6E-4B6A-8110-22E0C4E1B45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82C-054C-96A8-D81B70204D2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4D1B-46F4-B886-1F7D18C49659}"/>
                </c:ext>
              </c:extLst>
            </c:dLbl>
            <c:dLbl>
              <c:idx val="5"/>
              <c:tx>
                <c:rich>
                  <a:bodyPr/>
                  <a:lstStyle/>
                  <a:p>
                    <a:fld id="{1D95965A-470A-4656-A534-7977069E647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82C-054C-96A8-D81B70204D2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4D1B-46F4-B886-1F7D18C49659}"/>
                </c:ext>
              </c:extLst>
            </c:dLbl>
            <c:dLbl>
              <c:idx val="7"/>
              <c:tx>
                <c:rich>
                  <a:bodyPr/>
                  <a:lstStyle/>
                  <a:p>
                    <a:fld id="{54243529-BFE4-42C7-8180-B00AF4AD5F1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82C-054C-96A8-D81B70204D2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4D1B-46F4-B886-1F7D18C49659}"/>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BRANCO'!$AK$15:$AK$23</c:f>
              <c:numCache>
                <c:formatCode>0;\-0;;</c:formatCode>
                <c:ptCount val="9"/>
                <c:pt idx="0">
                  <c:v>0</c:v>
                </c:pt>
                <c:pt idx="1">
                  <c:v>0</c:v>
                </c:pt>
                <c:pt idx="2">
                  <c:v>#N/A</c:v>
                </c:pt>
                <c:pt idx="3">
                  <c:v>0</c:v>
                </c:pt>
                <c:pt idx="4">
                  <c:v>#N/A</c:v>
                </c:pt>
                <c:pt idx="5">
                  <c:v>0</c:v>
                </c:pt>
                <c:pt idx="6">
                  <c:v>#N/A</c:v>
                </c:pt>
                <c:pt idx="7">
                  <c:v>0</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'Entrada de dados em BRANCO'!$AN$15:$AN$23</c15:f>
                <c15:dlblRangeCache>
                  <c:ptCount val="9"/>
                </c15:dlblRangeCache>
              </c15:datalabelsRange>
            </c:ext>
            <c:ext xmlns:c16="http://schemas.microsoft.com/office/drawing/2014/chart" uri="{C3380CC4-5D6E-409C-BE32-E72D297353CC}">
              <c16:uniqueId val="{00000023-E82C-054C-96A8-D81B70204D2C}"/>
            </c:ext>
          </c:extLst>
        </c:ser>
        <c:ser>
          <c:idx val="8"/>
          <c:order val="8"/>
          <c:tx>
            <c:strRef>
              <c:f>'Entrada de dados em BRANCO'!$AL$14</c:f>
              <c:strCache>
                <c:ptCount val="1"/>
                <c:pt idx="0">
                  <c:v>Esquerda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4D1B-46F4-B886-1F7D18C49659}"/>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4D1B-46F4-B886-1F7D18C49659}"/>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4D1B-46F4-B886-1F7D18C49659}"/>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4D1B-46F4-B886-1F7D18C49659}"/>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4D1B-46F4-B886-1F7D18C49659}"/>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4D1B-46F4-B886-1F7D18C49659}"/>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4D1B-46F4-B886-1F7D18C49659}"/>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4D1B-46F4-B886-1F7D18C49659}"/>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4D1B-46F4-B886-1F7D18C49659}"/>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2D-E82C-054C-96A8-D81B70204D2C}"/>
            </c:ext>
          </c:extLst>
        </c:ser>
        <c:ser>
          <c:idx val="9"/>
          <c:order val="9"/>
          <c:tx>
            <c:strRef>
              <c:f>'Entrada de dados em BRANCO'!$AH$14</c:f>
              <c:strCache>
                <c:ptCount val="1"/>
                <c:pt idx="0">
                  <c:v>Linha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'Entrada de dados em BRANCO'!$AI$15:$AI$23</c:f>
              <c:numCache>
                <c:formatCode>0;\-0;;</c:formatCode>
                <c:ptCount val="9"/>
                <c:pt idx="0">
                  <c:v>0</c:v>
                </c:pt>
                <c:pt idx="1">
                  <c:v>0</c:v>
                </c:pt>
                <c:pt idx="2">
                  <c:v>0</c:v>
                </c:pt>
                <c:pt idx="3">
                  <c:v>0</c:v>
                </c:pt>
                <c:pt idx="4">
                  <c:v>0</c:v>
                </c:pt>
                <c:pt idx="5">
                  <c:v>0</c:v>
                </c:pt>
                <c:pt idx="6">
                  <c:v>0</c:v>
                </c:pt>
                <c:pt idx="7">
                  <c:v>0</c:v>
                </c:pt>
                <c:pt idx="8">
                  <c:v>0</c:v>
                </c:pt>
              </c:numCache>
            </c:numRef>
          </c:xVal>
          <c:yVal>
            <c:numRef>
              <c:f>'Entrada de dados em BRANCO'!$AH$15:$AH$23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E82C-054C-96A8-D81B70204D2C}"/>
            </c:ext>
          </c:extLst>
        </c:ser>
        <c:dLbls>
          <c:showLegendKey val="0"/>
          <c:showVal val="0"/>
          <c:showCatName val="0"/>
          <c:showSerName val="0"/>
          <c:showPercent val="0"/>
          <c:showBubbleSize val="0"/>
        </c:dLbls>
        <c:axId val="-875383072"/>
        <c:axId val="-875378176"/>
      </c:scatterChart>
      <c:catAx>
        <c:axId val="-87538035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5379808"/>
        <c:crosses val="autoZero"/>
        <c:auto val="0"/>
        <c:lblAlgn val="ctr"/>
        <c:lblOffset val="100"/>
        <c:tickLblSkip val="1"/>
        <c:noMultiLvlLbl val="0"/>
      </c:catAx>
      <c:valAx>
        <c:axId val="-875379808"/>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5380352"/>
        <c:crosses val="max"/>
        <c:crossBetween val="between"/>
      </c:valAx>
      <c:valAx>
        <c:axId val="-875378176"/>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5383072"/>
        <c:crosses val="max"/>
        <c:crossBetween val="midCat"/>
      </c:valAx>
      <c:valAx>
        <c:axId val="-875383072"/>
        <c:scaling>
          <c:orientation val="minMax"/>
        </c:scaling>
        <c:delete val="1"/>
        <c:axPos val="t"/>
        <c:numFmt formatCode="0;\-0;;" sourceLinked="1"/>
        <c:majorTickMark val="out"/>
        <c:minorTickMark val="none"/>
        <c:tickLblPos val="nextTo"/>
        <c:crossAx val="-8753781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'Entrada de dados em BRANCO'!$AB$14</c:f>
              <c:strCache>
                <c:ptCount val="1"/>
                <c:pt idx="0">
                  <c:v>Final</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92-E940-9019-1A3B720FACE2}"/>
            </c:ext>
          </c:extLst>
        </c:ser>
        <c:ser>
          <c:idx val="1"/>
          <c:order val="1"/>
          <c:tx>
            <c:strRef>
              <c:f>'Entrada de dados em BRANCO'!$AC$14</c:f>
              <c:strCache>
                <c:ptCount val="1"/>
                <c:pt idx="0">
                  <c:v>Em branco</c:v>
                </c:pt>
              </c:strCache>
            </c:strRef>
          </c:tx>
          <c:spPr>
            <a:no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C92-E940-9019-1A3B720FACE2}"/>
            </c:ext>
          </c:extLst>
        </c:ser>
        <c:ser>
          <c:idx val="2"/>
          <c:order val="2"/>
          <c:tx>
            <c:strRef>
              <c:f>'Entrada de dados em BRANCO'!$AD$14</c:f>
              <c:strCache>
                <c:ptCount val="1"/>
                <c:pt idx="0">
                  <c:v>PerdaNeg</c:v>
                </c:pt>
              </c:strCache>
            </c:strRef>
          </c:tx>
          <c:spPr>
            <a:solidFill>
              <a:srgbClr val="C00000"/>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3C92-E940-9019-1A3B720FACE2}"/>
            </c:ext>
          </c:extLst>
        </c:ser>
        <c:ser>
          <c:idx val="3"/>
          <c:order val="3"/>
          <c:tx>
            <c:strRef>
              <c:f>'Entrada de dados em BRANCO'!$AE$14</c:f>
              <c:strCache>
                <c:ptCount val="1"/>
                <c:pt idx="0">
                  <c:v>GanhoNeg</c:v>
                </c:pt>
              </c:strCache>
            </c:strRef>
          </c:tx>
          <c:spPr>
            <a:solidFill>
              <a:srgbClr val="2CA02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C92-E940-9019-1A3B720FACE2}"/>
            </c:ext>
          </c:extLst>
        </c:ser>
        <c:ser>
          <c:idx val="4"/>
          <c:order val="4"/>
          <c:tx>
            <c:strRef>
              <c:f>'Entrada de dados em BRANCO'!$AF$14</c:f>
              <c:strCache>
                <c:ptCount val="1"/>
                <c:pt idx="0">
                  <c:v>PerdaPos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3C92-E940-9019-1A3B720FACE2}"/>
            </c:ext>
          </c:extLst>
        </c:ser>
        <c:ser>
          <c:idx val="5"/>
          <c:order val="5"/>
          <c:tx>
            <c:strRef>
              <c:f>'Entrada de dados em BRANCO'!$AG$14</c:f>
              <c:strCache>
                <c:ptCount val="1"/>
                <c:pt idx="0">
                  <c:v>GanhoPos</c:v>
                </c:pt>
              </c:strCache>
            </c:strRef>
          </c:tx>
          <c:spPr>
            <a:solidFill>
              <a:srgbClr val="2CA02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3C92-E940-9019-1A3B720FACE2}"/>
            </c:ext>
          </c:extLst>
        </c:ser>
        <c:dLbls>
          <c:showLegendKey val="0"/>
          <c:showVal val="0"/>
          <c:showCatName val="0"/>
          <c:showSerName val="0"/>
          <c:showPercent val="0"/>
          <c:showBubbleSize val="0"/>
        </c:dLbls>
        <c:gapWidth val="30"/>
        <c:overlap val="100"/>
        <c:axId val="-889861776"/>
        <c:axId val="-1162623440"/>
      </c:barChart>
      <c:scatterChart>
        <c:scatterStyle val="lineMarker"/>
        <c:varyColors val="0"/>
        <c:ser>
          <c:idx val="6"/>
          <c:order val="6"/>
          <c:tx>
            <c:strRef>
              <c:f>'Entrada de dados em BRANCO'!$AJ$14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1E2-4051-8A81-149A59941F93}"/>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1E2-4051-8A81-149A59941F93}"/>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1E2-4051-8A81-149A59941F93}"/>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1E2-4051-8A81-149A59941F93}"/>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1E2-4051-8A81-149A59941F93}"/>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1E2-4051-8A81-149A59941F93}"/>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1E2-4051-8A81-149A59941F93}"/>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1E2-4051-8A81-149A59941F93}"/>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1E2-4051-8A81-149A59941F9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0F-3C92-E940-9019-1A3B720FACE2}"/>
            </c:ext>
          </c:extLst>
        </c:ser>
        <c:ser>
          <c:idx val="7"/>
          <c:order val="7"/>
          <c:tx>
            <c:strRef>
              <c:f>'Entrada de dados em BRANCO'!$AK$14</c:f>
              <c:strCache>
                <c:ptCount val="1"/>
                <c:pt idx="0">
                  <c:v>Direita X</c:v>
                </c:pt>
              </c:strCache>
            </c:strRef>
          </c:tx>
          <c:spPr>
            <a:ln w="25400" cap="rnd">
              <a:noFill/>
              <a:round/>
            </a:ln>
            <a:effectLst/>
          </c:spPr>
          <c:marker>
            <c:symbol val="none"/>
          </c:marker>
          <c:dLbls>
            <c:dLbl>
              <c:idx val="0"/>
              <c:tx>
                <c:rich>
                  <a:bodyPr/>
                  <a:lstStyle/>
                  <a:p>
                    <a:fld id="{B8F8F243-01A6-4DA0-9B64-04056644E2D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C92-E940-9019-1A3B720FACE2}"/>
                </c:ext>
              </c:extLst>
            </c:dLbl>
            <c:dLbl>
              <c:idx val="1"/>
              <c:tx>
                <c:rich>
                  <a:bodyPr/>
                  <a:lstStyle/>
                  <a:p>
                    <a:fld id="{70A7696F-557A-4137-9419-942E3295192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C92-E940-9019-1A3B720FACE2}"/>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1E2-4051-8A81-149A59941F93}"/>
                </c:ext>
              </c:extLst>
            </c:dLbl>
            <c:dLbl>
              <c:idx val="3"/>
              <c:tx>
                <c:rich>
                  <a:bodyPr/>
                  <a:lstStyle/>
                  <a:p>
                    <a:fld id="{F4BBADDD-A628-4C24-AC7E-9EE15038D94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C92-E940-9019-1A3B720FACE2}"/>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1E2-4051-8A81-149A59941F93}"/>
                </c:ext>
              </c:extLst>
            </c:dLbl>
            <c:dLbl>
              <c:idx val="5"/>
              <c:tx>
                <c:rich>
                  <a:bodyPr/>
                  <a:lstStyle/>
                  <a:p>
                    <a:fld id="{C15DE538-27A2-42C5-B8B4-D962AF0E7E1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C92-E940-9019-1A3B720FACE2}"/>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1E2-4051-8A81-149A59941F93}"/>
                </c:ext>
              </c:extLst>
            </c:dLbl>
            <c:dLbl>
              <c:idx val="7"/>
              <c:tx>
                <c:rich>
                  <a:bodyPr/>
                  <a:lstStyle/>
                  <a:p>
                    <a:fld id="{4D165B3C-D511-4435-9AF0-0AAC4A14E7B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C92-E940-9019-1A3B720FACE2}"/>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1E2-4051-8A81-149A59941F9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BRANCO'!$AK$15:$AK$23</c:f>
              <c:numCache>
                <c:formatCode>0;\-0;;</c:formatCode>
                <c:ptCount val="9"/>
                <c:pt idx="0">
                  <c:v>0</c:v>
                </c:pt>
                <c:pt idx="1">
                  <c:v>0</c:v>
                </c:pt>
                <c:pt idx="2">
                  <c:v>#N/A</c:v>
                </c:pt>
                <c:pt idx="3">
                  <c:v>0</c:v>
                </c:pt>
                <c:pt idx="4">
                  <c:v>#N/A</c:v>
                </c:pt>
                <c:pt idx="5">
                  <c:v>0</c:v>
                </c:pt>
                <c:pt idx="6">
                  <c:v>#N/A</c:v>
                </c:pt>
                <c:pt idx="7">
                  <c:v>0</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'Entrada de dados em BRANCO'!$AN$15:$AN$23</c15:f>
                <c15:dlblRangeCache>
                  <c:ptCount val="9"/>
                </c15:dlblRangeCache>
              </c15:datalabelsRange>
            </c:ext>
            <c:ext xmlns:c16="http://schemas.microsoft.com/office/drawing/2014/chart" uri="{C3380CC4-5D6E-409C-BE32-E72D297353CC}">
              <c16:uniqueId val="{00000019-3C92-E940-9019-1A3B720FACE2}"/>
            </c:ext>
          </c:extLst>
        </c:ser>
        <c:ser>
          <c:idx val="8"/>
          <c:order val="8"/>
          <c:tx>
            <c:strRef>
              <c:f>'Entrada de dados em BRANCO'!$AL$14</c:f>
              <c:strCache>
                <c:ptCount val="1"/>
                <c:pt idx="0">
                  <c:v>Esquerda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1E2-4051-8A81-149A59941F93}"/>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1E2-4051-8A81-149A59941F93}"/>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1E2-4051-8A81-149A59941F93}"/>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1E2-4051-8A81-149A59941F93}"/>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1E2-4051-8A81-149A59941F93}"/>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1E2-4051-8A81-149A59941F93}"/>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1E2-4051-8A81-149A59941F93}"/>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1E2-4051-8A81-149A59941F93}"/>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1E2-4051-8A81-149A59941F9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23-3C92-E940-9019-1A3B720FACE2}"/>
            </c:ext>
          </c:extLst>
        </c:ser>
        <c:ser>
          <c:idx val="9"/>
          <c:order val="9"/>
          <c:tx>
            <c:strRef>
              <c:f>'Entrada de dados em BRANCO'!$AH$14</c:f>
              <c:strCache>
                <c:ptCount val="1"/>
                <c:pt idx="0">
                  <c:v>Linha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'Entrada de dados em BRANCO'!$AI$15:$AI$23</c:f>
              <c:numCache>
                <c:formatCode>0;\-0;;</c:formatCode>
                <c:ptCount val="9"/>
                <c:pt idx="0">
                  <c:v>0</c:v>
                </c:pt>
                <c:pt idx="1">
                  <c:v>0</c:v>
                </c:pt>
                <c:pt idx="2">
                  <c:v>0</c:v>
                </c:pt>
                <c:pt idx="3">
                  <c:v>0</c:v>
                </c:pt>
                <c:pt idx="4">
                  <c:v>0</c:v>
                </c:pt>
                <c:pt idx="5">
                  <c:v>0</c:v>
                </c:pt>
                <c:pt idx="6">
                  <c:v>0</c:v>
                </c:pt>
                <c:pt idx="7">
                  <c:v>0</c:v>
                </c:pt>
                <c:pt idx="8">
                  <c:v>0</c:v>
                </c:pt>
              </c:numCache>
            </c:numRef>
          </c:xVal>
          <c:yVal>
            <c:numRef>
              <c:f>'Entrada de dados em BRANCO'!$AH$15:$AH$23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3C92-E940-9019-1A3B720FACE2}"/>
            </c:ext>
          </c:extLst>
        </c:ser>
        <c:dLbls>
          <c:showLegendKey val="0"/>
          <c:showVal val="0"/>
          <c:showCatName val="0"/>
          <c:showSerName val="0"/>
          <c:showPercent val="0"/>
          <c:showBubbleSize val="0"/>
        </c:dLbls>
        <c:axId val="-874615808"/>
        <c:axId val="-1162619088"/>
      </c:scatterChart>
      <c:catAx>
        <c:axId val="-889861776"/>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2623440"/>
        <c:crosses val="autoZero"/>
        <c:auto val="0"/>
        <c:lblAlgn val="ctr"/>
        <c:lblOffset val="100"/>
        <c:tickLblSkip val="1"/>
        <c:noMultiLvlLbl val="0"/>
      </c:catAx>
      <c:valAx>
        <c:axId val="-116262344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89861776"/>
        <c:crosses val="max"/>
        <c:crossBetween val="between"/>
      </c:valAx>
      <c:valAx>
        <c:axId val="-1162619088"/>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4615808"/>
        <c:crosses val="max"/>
        <c:crossBetween val="midCat"/>
      </c:valAx>
      <c:valAx>
        <c:axId val="-874615808"/>
        <c:scaling>
          <c:orientation val="minMax"/>
        </c:scaling>
        <c:delete val="1"/>
        <c:axPos val="t"/>
        <c:numFmt formatCode="0;\-0;;" sourceLinked="1"/>
        <c:majorTickMark val="out"/>
        <c:minorTickMark val="none"/>
        <c:tickLblPos val="nextTo"/>
        <c:crossAx val="-11626190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741&amp;utm_language=PT&amp;utm_source=template-excel&amp;utm_medium=content&amp;utm_campaign=ic-Profit+and+Loss+Dashboard-excel-57741-pt&amp;lpa=ic+Profit+and+Loss+Dashboard+excel+57741+pt"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3" name="Chart 2">
          <a:extLst>
            <a:ext uri="{FF2B5EF4-FFF2-40B4-BE49-F238E27FC236}">
              <a16:creationId xmlns:a16="http://schemas.microsoft.com/office/drawing/2014/main" id="{83484515-F3E8-4ABB-BD3D-24276DBD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4" name="Chart 3">
          <a:extLst>
            <a:ext uri="{FF2B5EF4-FFF2-40B4-BE49-F238E27FC236}">
              <a16:creationId xmlns:a16="http://schemas.microsoft.com/office/drawing/2014/main" id="{4F4C556D-AD29-498D-90EA-7A91ACF29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8" name="Chart 7">
          <a:extLst>
            <a:ext uri="{FF2B5EF4-FFF2-40B4-BE49-F238E27FC236}">
              <a16:creationId xmlns:a16="http://schemas.microsoft.com/office/drawing/2014/main" id="{05AD2E7B-8BC1-4843-8D4C-F49FAB4D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15</xdr:col>
      <xdr:colOff>152400</xdr:colOff>
      <xdr:row>0</xdr:row>
      <xdr:rowOff>38100</xdr:rowOff>
    </xdr:from>
    <xdr:to>
      <xdr:col>18</xdr:col>
      <xdr:colOff>287391</xdr:colOff>
      <xdr:row>0</xdr:row>
      <xdr:rowOff>499241</xdr:rowOff>
    </xdr:to>
    <xdr:pic>
      <xdr:nvPicPr>
        <xdr:cNvPr id="5" name="Picture 4">
          <a:hlinkClick xmlns:r="http://schemas.openxmlformats.org/officeDocument/2006/relationships" r:id="rId4"/>
          <a:extLst>
            <a:ext uri="{FF2B5EF4-FFF2-40B4-BE49-F238E27FC236}">
              <a16:creationId xmlns:a16="http://schemas.microsoft.com/office/drawing/2014/main" id="{D98A4513-45F4-D836-7B4D-77065EEBBC8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173450" y="38100"/>
          <a:ext cx="2420991" cy="461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BAFC307E-EB41-F24B-AF5E-13103639C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2" name="Chart 1">
          <a:extLst>
            <a:ext uri="{FF2B5EF4-FFF2-40B4-BE49-F238E27FC236}">
              <a16:creationId xmlns:a16="http://schemas.microsoft.com/office/drawing/2014/main" id="{17675574-C7A9-F943-8AB4-7BD56723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3" name="Chart 2">
          <a:extLst>
            <a:ext uri="{FF2B5EF4-FFF2-40B4-BE49-F238E27FC236}">
              <a16:creationId xmlns:a16="http://schemas.microsoft.com/office/drawing/2014/main" id="{A589B139-98CF-BD47-9470-74DB6537B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4" name="Chart 3">
          <a:extLst>
            <a:ext uri="{FF2B5EF4-FFF2-40B4-BE49-F238E27FC236}">
              <a16:creationId xmlns:a16="http://schemas.microsoft.com/office/drawing/2014/main" id="{F3B8AA95-536B-5E49-A734-6E89901CB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74478251-E870-A84B-9A18-FAEA104D3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41&amp;utm_language=PT&amp;utm_source=template-excel&amp;utm_medium=content&amp;utm_campaign=ic-Profit+and+Loss+Dashboard-excel-57741-pt&amp;lpa=ic+Profit+and+Loss+Dashboard+excel+5774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tint="0.59999389629810485"/>
    <pageSetUpPr fitToPage="1"/>
  </sheetPr>
  <dimension ref="A1:AC192"/>
  <sheetViews>
    <sheetView showGridLines="0" tabSelected="1" zoomScaleNormal="100" workbookViewId="0">
      <pane ySplit="1" topLeftCell="A19" activePane="bottomLeft" state="frozen"/>
      <selection pane="bottomLeft" activeCell="D26" sqref="D26"/>
    </sheetView>
  </sheetViews>
  <sheetFormatPr defaultColWidth="11.42578125" defaultRowHeight="15" x14ac:dyDescent="0.25"/>
  <cols>
    <col min="1" max="1" width="3.28515625" style="1" customWidth="1"/>
    <col min="2" max="2" width="38.85546875" style="1" customWidth="1"/>
    <col min="3" max="3" width="5.85546875" style="1" customWidth="1"/>
    <col min="4" max="4" width="48.28515625" style="1" customWidth="1"/>
    <col min="5" max="5" width="5.85546875" style="1" customWidth="1"/>
    <col min="6" max="6" width="44.5703125" style="1" customWidth="1"/>
    <col min="7" max="7" width="3.28515625" style="1" customWidth="1"/>
    <col min="8" max="8" width="10.28515625" style="13" customWidth="1"/>
    <col min="9" max="29" width="11.42578125" style="13"/>
    <col min="30" max="16384" width="11.42578125" style="1"/>
  </cols>
  <sheetData>
    <row r="1" spans="1:29" s="28" customFormat="1" ht="42" customHeight="1" x14ac:dyDescent="0.25">
      <c r="B1" s="29" t="s">
        <v>66</v>
      </c>
      <c r="C1" s="31"/>
      <c r="H1" s="55"/>
      <c r="I1" s="55"/>
      <c r="J1" s="55"/>
      <c r="K1" s="55"/>
      <c r="L1" s="55"/>
      <c r="M1" s="55"/>
      <c r="N1" s="55"/>
      <c r="O1" s="55"/>
      <c r="P1" s="55"/>
      <c r="Q1" s="55"/>
      <c r="R1" s="55"/>
      <c r="S1" s="55"/>
      <c r="T1" s="55"/>
      <c r="U1" s="55"/>
      <c r="V1" s="55"/>
      <c r="W1" s="55"/>
      <c r="X1" s="55"/>
      <c r="Y1" s="55"/>
      <c r="Z1" s="55"/>
      <c r="AA1" s="55"/>
      <c r="AB1" s="55"/>
      <c r="AC1" s="55"/>
    </row>
    <row r="2" spans="1:29" s="28" customFormat="1" ht="42" customHeight="1" x14ac:dyDescent="0.25">
      <c r="B2" s="100" t="s">
        <v>67</v>
      </c>
      <c r="C2" s="100"/>
      <c r="D2" s="100"/>
      <c r="F2" s="35" t="s">
        <v>68</v>
      </c>
      <c r="H2" s="55"/>
      <c r="I2" s="55"/>
      <c r="J2" s="55"/>
      <c r="K2" s="55"/>
      <c r="L2" s="55"/>
      <c r="M2" s="55"/>
      <c r="N2" s="55"/>
      <c r="O2" s="55"/>
      <c r="P2" s="55"/>
      <c r="Q2" s="55"/>
      <c r="R2" s="55"/>
      <c r="S2" s="55"/>
      <c r="T2" s="55"/>
      <c r="U2" s="55"/>
      <c r="V2" s="55"/>
      <c r="W2" s="55"/>
      <c r="X2" s="55"/>
      <c r="Y2" s="55"/>
      <c r="Z2" s="55"/>
      <c r="AA2" s="55"/>
      <c r="AB2" s="55"/>
      <c r="AC2" s="55"/>
    </row>
    <row r="3" spans="1:29" s="28" customFormat="1" ht="42" customHeight="1" thickBot="1" x14ac:dyDescent="0.3">
      <c r="B3" s="101" t="s">
        <v>69</v>
      </c>
      <c r="C3" s="101"/>
      <c r="D3" s="101"/>
      <c r="F3" s="88" t="s">
        <v>1</v>
      </c>
      <c r="H3" s="55"/>
      <c r="I3" s="55"/>
      <c r="J3" s="55"/>
      <c r="K3" s="55"/>
      <c r="L3" s="55"/>
      <c r="M3" s="55"/>
      <c r="N3" s="55"/>
      <c r="O3" s="55"/>
      <c r="P3" s="55"/>
      <c r="Q3" s="55"/>
      <c r="R3" s="55"/>
      <c r="S3" s="55"/>
      <c r="T3" s="55"/>
      <c r="U3" s="55"/>
      <c r="V3" s="55"/>
      <c r="W3" s="55"/>
      <c r="X3" s="55"/>
      <c r="Y3" s="55"/>
      <c r="Z3" s="55"/>
      <c r="AA3" s="55"/>
      <c r="AB3" s="55"/>
      <c r="AC3" s="55"/>
    </row>
    <row r="4" spans="1:29" s="28" customFormat="1" ht="392.1" customHeight="1" thickBot="1" x14ac:dyDescent="0.3">
      <c r="B4" s="52"/>
      <c r="C4" s="53"/>
      <c r="D4" s="54"/>
      <c r="E4" s="54"/>
      <c r="F4" s="54"/>
      <c r="H4" s="55"/>
      <c r="I4" s="55"/>
      <c r="J4" s="55"/>
      <c r="K4" s="55"/>
      <c r="L4" s="55"/>
      <c r="M4" s="55"/>
      <c r="N4" s="55"/>
      <c r="O4" s="55"/>
      <c r="P4" s="55"/>
      <c r="Q4" s="55"/>
      <c r="R4" s="55"/>
      <c r="S4" s="55"/>
      <c r="T4" s="55"/>
      <c r="U4" s="55"/>
      <c r="V4" s="55"/>
      <c r="W4" s="55"/>
      <c r="X4" s="55"/>
      <c r="Y4" s="55"/>
      <c r="Z4" s="55"/>
      <c r="AA4" s="55"/>
      <c r="AB4" s="55"/>
      <c r="AC4" s="55"/>
    </row>
    <row r="5" spans="1:29" s="28" customFormat="1" ht="39" customHeight="1" x14ac:dyDescent="0.25">
      <c r="B5" s="33"/>
      <c r="C5" s="31"/>
      <c r="H5" s="55"/>
      <c r="I5" s="55"/>
      <c r="J5" s="55"/>
      <c r="K5" s="55"/>
      <c r="L5" s="55"/>
      <c r="M5" s="55"/>
      <c r="N5" s="55"/>
      <c r="O5" s="55"/>
      <c r="P5" s="55"/>
      <c r="Q5" s="55"/>
      <c r="R5" s="55"/>
      <c r="S5" s="55"/>
      <c r="T5" s="55"/>
      <c r="U5" s="55"/>
      <c r="V5" s="55"/>
      <c r="W5" s="55"/>
      <c r="X5" s="55"/>
      <c r="Y5" s="55"/>
      <c r="Z5" s="55"/>
      <c r="AA5" s="55"/>
      <c r="AB5" s="55"/>
      <c r="AC5" s="55"/>
    </row>
    <row r="6" spans="1:29" ht="24.95" customHeight="1" x14ac:dyDescent="0.25">
      <c r="A6" s="30"/>
      <c r="B6" s="34" t="str">
        <f>+'EX - Entrada de dados'!Z4</f>
        <v>Renda total</v>
      </c>
      <c r="C6" s="47"/>
      <c r="D6" s="34" t="str">
        <f>+'EX - Entrada de dados'!Z5</f>
        <v>Custo das mercadorias vendidas</v>
      </c>
      <c r="E6" s="47"/>
      <c r="F6" s="34" t="str">
        <f>+'EX - Entrada de dados'!Z6</f>
        <v>Lucro bruto</v>
      </c>
      <c r="G6" s="30"/>
      <c r="H6" s="44"/>
      <c r="Q6" s="56"/>
    </row>
    <row r="7" spans="1:29" ht="35.1" customHeight="1" x14ac:dyDescent="0.25">
      <c r="B7" s="49">
        <f>+'EX - Entrada de dados'!V4</f>
        <v>4444</v>
      </c>
      <c r="C7" s="50"/>
      <c r="D7" s="49">
        <f>+'EX - Entrada de dados'!V5</f>
        <v>723</v>
      </c>
      <c r="E7" s="50"/>
      <c r="F7" s="49">
        <f>+'EX - Entrada de dados'!V16</f>
        <v>3721</v>
      </c>
    </row>
    <row r="8" spans="1:29" ht="65.099999999999994" customHeight="1" x14ac:dyDescent="0.25">
      <c r="B8" s="51"/>
      <c r="C8" s="50"/>
      <c r="D8" s="51"/>
      <c r="E8" s="50"/>
      <c r="F8" s="51"/>
    </row>
    <row r="9" spans="1:29" ht="24.95" customHeight="1" x14ac:dyDescent="0.25">
      <c r="B9" s="46">
        <f>'EX - Entrada de dados'!$AA$4</f>
        <v>2.9895712630359172E-2</v>
      </c>
      <c r="C9" s="32"/>
      <c r="D9" s="46">
        <f>'EX - Entrada de dados'!$AA$5</f>
        <v>1.0956521739130434</v>
      </c>
      <c r="E9" s="32"/>
      <c r="F9" s="46">
        <f>'EX - Entrada de dados'!$AA$6</f>
        <v>-6.2720403022670013E-2</v>
      </c>
    </row>
    <row r="10" spans="1:29" ht="24.95" customHeight="1" thickBot="1" x14ac:dyDescent="0.3">
      <c r="B10" s="45" t="s">
        <v>70</v>
      </c>
      <c r="C10" s="32"/>
      <c r="D10" s="45" t="s">
        <v>70</v>
      </c>
      <c r="E10" s="32"/>
      <c r="F10" s="45" t="s">
        <v>70</v>
      </c>
    </row>
    <row r="11" spans="1:29" ht="35.1" customHeight="1" x14ac:dyDescent="0.25">
      <c r="B11" s="32"/>
      <c r="C11" s="32"/>
      <c r="D11" s="32"/>
      <c r="E11" s="32"/>
      <c r="F11" s="32"/>
    </row>
    <row r="12" spans="1:29" ht="24.95" customHeight="1" x14ac:dyDescent="0.25">
      <c r="B12" s="34" t="str">
        <f>+'EX - Entrada de dados'!Z7</f>
        <v>Despesas</v>
      </c>
      <c r="C12" s="47"/>
      <c r="D12" s="48" t="str">
        <f>+'EX - Entrada de dados'!Z8</f>
        <v>Lucros antes dos impostos e juros</v>
      </c>
      <c r="E12" s="47"/>
      <c r="F12" s="34" t="str">
        <f>+'EX - Entrada de dados'!Z9</f>
        <v>Juros</v>
      </c>
    </row>
    <row r="13" spans="1:29" ht="35.1" customHeight="1" x14ac:dyDescent="0.25">
      <c r="B13" s="49">
        <f>+'EX - Entrada de dados'!V7</f>
        <v>1434</v>
      </c>
      <c r="C13" s="50"/>
      <c r="D13" s="49">
        <f>+'EX - Entrada de dados'!V18</f>
        <v>2287</v>
      </c>
      <c r="E13" s="50"/>
      <c r="F13" s="49">
        <f>+'EX - Entrada de dados'!V9</f>
        <v>415</v>
      </c>
    </row>
    <row r="14" spans="1:29" ht="65.099999999999994" customHeight="1" x14ac:dyDescent="0.25">
      <c r="B14" s="50"/>
      <c r="C14" s="50"/>
      <c r="D14" s="85"/>
      <c r="E14" s="50"/>
      <c r="F14" s="50"/>
    </row>
    <row r="15" spans="1:29" ht="24.95" customHeight="1" x14ac:dyDescent="0.25">
      <c r="B15" s="46">
        <f>'EX - Entrada de dados'!$AA$7</f>
        <v>-0.31876484560570073</v>
      </c>
      <c r="C15" s="32"/>
      <c r="D15" s="46">
        <f>'EX - Entrada de dados'!$AA$8</f>
        <v>0.22627345844504032</v>
      </c>
      <c r="E15" s="32"/>
      <c r="F15" s="46">
        <f>'EX - Entrada de dados'!$AA$9</f>
        <v>0.18911174785100293</v>
      </c>
    </row>
    <row r="16" spans="1:29" ht="24.95" customHeight="1" thickBot="1" x14ac:dyDescent="0.3">
      <c r="B16" s="45" t="s">
        <v>70</v>
      </c>
      <c r="C16" s="32"/>
      <c r="D16" s="45" t="s">
        <v>70</v>
      </c>
      <c r="E16" s="32"/>
      <c r="F16" s="45" t="s">
        <v>70</v>
      </c>
    </row>
    <row r="17" spans="2:29" ht="35.1" customHeight="1" x14ac:dyDescent="0.25">
      <c r="B17" s="32"/>
      <c r="C17" s="32"/>
      <c r="D17" s="32"/>
      <c r="E17" s="32"/>
      <c r="F17" s="32"/>
    </row>
    <row r="18" spans="2:29" ht="24.95" customHeight="1" x14ac:dyDescent="0.25">
      <c r="B18" s="34" t="str">
        <f>+'EX - Entrada de dados'!U10</f>
        <v>Receita antes dos impostos</v>
      </c>
      <c r="C18" s="47"/>
      <c r="D18" s="34" t="str">
        <f>+'EX - Entrada de dados'!U11</f>
        <v>Imposto de Renda</v>
      </c>
      <c r="E18" s="47"/>
      <c r="F18" s="34" t="str">
        <f>+'EX - Entrada de dados'!U12</f>
        <v>Receita Líquida</v>
      </c>
    </row>
    <row r="19" spans="2:29" ht="35.1" customHeight="1" x14ac:dyDescent="0.25">
      <c r="B19" s="49">
        <f>+'EX - Entrada de dados'!V20</f>
        <v>1872</v>
      </c>
      <c r="C19" s="50"/>
      <c r="D19" s="49">
        <f>+'EX - Entrada de dados'!V11</f>
        <v>310</v>
      </c>
      <c r="E19" s="50"/>
      <c r="F19" s="49">
        <f>+'EX - Entrada de dados'!V22</f>
        <v>1562</v>
      </c>
    </row>
    <row r="20" spans="2:29" ht="65.099999999999994" customHeight="1" x14ac:dyDescent="0.25">
      <c r="B20" s="51"/>
      <c r="C20" s="50"/>
      <c r="D20" s="51"/>
      <c r="E20" s="50"/>
      <c r="F20" s="51"/>
    </row>
    <row r="21" spans="2:29" ht="24.95" customHeight="1" x14ac:dyDescent="0.25">
      <c r="B21" s="46">
        <f>'EX - Entrada de dados'!$AA$10</f>
        <v>0.22041553748870824</v>
      </c>
      <c r="C21" s="32"/>
      <c r="D21" s="46">
        <f>'EX - Entrada de dados'!$AA$11</f>
        <v>-0.22305764411027573</v>
      </c>
      <c r="E21" s="32"/>
      <c r="F21" s="46">
        <f>'EX - Entrada de dados'!$AA$12</f>
        <v>0.31790633608815422</v>
      </c>
    </row>
    <row r="22" spans="2:29" ht="24.95" customHeight="1" thickBot="1" x14ac:dyDescent="0.3">
      <c r="B22" s="45" t="s">
        <v>70</v>
      </c>
      <c r="C22" s="32"/>
      <c r="D22" s="45" t="s">
        <v>70</v>
      </c>
      <c r="E22" s="32"/>
      <c r="F22" s="45" t="s">
        <v>70</v>
      </c>
    </row>
    <row r="23" spans="2:29" ht="24" customHeight="1" x14ac:dyDescent="0.25">
      <c r="B23" s="32"/>
      <c r="C23" s="32"/>
      <c r="D23" s="32"/>
      <c r="E23" s="32"/>
      <c r="F23" s="32"/>
    </row>
    <row r="24" spans="2:29" customFormat="1" ht="50.1" customHeight="1" x14ac:dyDescent="0.25">
      <c r="B24" s="104" t="s">
        <v>71</v>
      </c>
      <c r="C24" s="103"/>
      <c r="D24" s="103"/>
      <c r="E24" s="103"/>
      <c r="F24" s="103"/>
      <c r="H24" s="36"/>
      <c r="I24" s="36"/>
      <c r="J24" s="36"/>
      <c r="K24" s="36"/>
      <c r="L24" s="36"/>
      <c r="M24" s="36"/>
      <c r="N24" s="36"/>
      <c r="O24" s="36"/>
      <c r="P24" s="36"/>
      <c r="Q24" s="36"/>
      <c r="R24" s="36"/>
      <c r="S24" s="36"/>
      <c r="T24" s="36"/>
      <c r="U24" s="36"/>
      <c r="V24" s="36"/>
      <c r="W24" s="36"/>
      <c r="X24" s="36"/>
      <c r="Y24" s="36"/>
      <c r="Z24" s="36"/>
      <c r="AA24" s="36"/>
      <c r="AB24" s="36"/>
      <c r="AC24" s="36"/>
    </row>
    <row r="25" spans="2:29" s="13" customFormat="1" ht="24" customHeight="1" x14ac:dyDescent="0.25"/>
    <row r="26" spans="2:29" s="13" customFormat="1" ht="24" customHeight="1" x14ac:dyDescent="0.25"/>
    <row r="27" spans="2:29" s="13" customFormat="1" ht="24" customHeight="1" x14ac:dyDescent="0.25"/>
    <row r="28" spans="2:29" s="13" customFormat="1" ht="13.5" customHeight="1" x14ac:dyDescent="0.25"/>
    <row r="29" spans="2:29" s="13" customFormat="1" ht="13.5" customHeight="1" x14ac:dyDescent="0.25"/>
    <row r="30" spans="2:29" s="13" customFormat="1" ht="13.5" x14ac:dyDescent="0.25"/>
    <row r="31" spans="2:29" s="13" customFormat="1" ht="13.5" x14ac:dyDescent="0.25"/>
    <row r="32" spans="2:29" s="13" customFormat="1" ht="13.5" x14ac:dyDescent="0.25"/>
    <row r="33" s="13" customFormat="1" ht="13.5" x14ac:dyDescent="0.25"/>
    <row r="34" s="13" customFormat="1" ht="13.5" x14ac:dyDescent="0.25"/>
    <row r="35" s="13" customFormat="1" ht="13.5" x14ac:dyDescent="0.25"/>
    <row r="36" s="13" customFormat="1" ht="13.5" x14ac:dyDescent="0.25"/>
    <row r="37" s="13" customFormat="1" ht="13.5" x14ac:dyDescent="0.25"/>
    <row r="38" s="13" customFormat="1" ht="13.5" x14ac:dyDescent="0.25"/>
    <row r="39" s="13" customFormat="1" ht="13.5" x14ac:dyDescent="0.25"/>
    <row r="40" s="13" customFormat="1" ht="13.5" x14ac:dyDescent="0.25"/>
    <row r="41" s="13" customFormat="1" ht="13.5" x14ac:dyDescent="0.25"/>
    <row r="42" s="13" customFormat="1" ht="13.5" x14ac:dyDescent="0.25"/>
    <row r="43" s="13" customFormat="1" ht="13.5" x14ac:dyDescent="0.25"/>
    <row r="44" s="13" customFormat="1" ht="13.5" x14ac:dyDescent="0.25"/>
    <row r="45" s="13" customFormat="1" ht="13.5" x14ac:dyDescent="0.25"/>
    <row r="46" s="13" customFormat="1" ht="13.5" x14ac:dyDescent="0.25"/>
    <row r="47" s="13" customFormat="1" ht="13.5" x14ac:dyDescent="0.25"/>
    <row r="48" s="13" customFormat="1" ht="13.5" x14ac:dyDescent="0.25"/>
    <row r="49" s="13" customFormat="1" ht="13.5" x14ac:dyDescent="0.25"/>
    <row r="50" s="13" customFormat="1" ht="13.5" x14ac:dyDescent="0.25"/>
    <row r="51" s="13" customFormat="1" ht="13.5" x14ac:dyDescent="0.25"/>
    <row r="52" s="13" customFormat="1" ht="13.5" x14ac:dyDescent="0.25"/>
    <row r="53" s="13" customFormat="1" ht="13.5" x14ac:dyDescent="0.25"/>
    <row r="54" s="13" customFormat="1" ht="13.5" x14ac:dyDescent="0.25"/>
    <row r="55" s="13" customFormat="1" ht="13.5" x14ac:dyDescent="0.25"/>
    <row r="56" s="13" customFormat="1" ht="13.5" x14ac:dyDescent="0.25"/>
    <row r="57" s="13" customFormat="1" ht="13.5" x14ac:dyDescent="0.25"/>
    <row r="58" s="13" customFormat="1" ht="13.5" x14ac:dyDescent="0.25"/>
    <row r="59" s="13" customFormat="1" ht="13.5" x14ac:dyDescent="0.25"/>
    <row r="60" s="13" customFormat="1" ht="13.5" x14ac:dyDescent="0.25"/>
    <row r="61" s="13" customFormat="1" ht="13.5" x14ac:dyDescent="0.25"/>
    <row r="62" s="13" customFormat="1" ht="13.5" x14ac:dyDescent="0.25"/>
    <row r="63" s="13" customFormat="1" ht="13.5" x14ac:dyDescent="0.25"/>
    <row r="64" s="13" customFormat="1" ht="13.5" x14ac:dyDescent="0.25"/>
    <row r="65" s="13" customFormat="1" ht="13.5" x14ac:dyDescent="0.25"/>
    <row r="66" s="13" customFormat="1" ht="13.5" x14ac:dyDescent="0.25"/>
    <row r="67" s="13" customFormat="1" ht="13.5" x14ac:dyDescent="0.25"/>
    <row r="68" s="13" customFormat="1" ht="13.5" x14ac:dyDescent="0.25"/>
    <row r="69" s="13" customFormat="1" ht="13.5" x14ac:dyDescent="0.25"/>
    <row r="70" s="13" customFormat="1" ht="13.5" x14ac:dyDescent="0.25"/>
    <row r="71" s="13" customFormat="1" ht="13.5" x14ac:dyDescent="0.25"/>
    <row r="72" s="13" customFormat="1" ht="13.5" x14ac:dyDescent="0.25"/>
    <row r="73" s="13" customFormat="1" ht="13.5" x14ac:dyDescent="0.25"/>
    <row r="74" s="13" customFormat="1" ht="13.5" x14ac:dyDescent="0.25"/>
    <row r="75" s="13" customFormat="1" ht="13.5" x14ac:dyDescent="0.25"/>
    <row r="76" s="13" customFormat="1" ht="13.5" x14ac:dyDescent="0.25"/>
    <row r="77" s="13" customFormat="1" ht="13.5" x14ac:dyDescent="0.25"/>
    <row r="78" s="13" customFormat="1" ht="13.5" x14ac:dyDescent="0.25"/>
    <row r="79" s="13" customFormat="1" ht="13.5" x14ac:dyDescent="0.25"/>
    <row r="80" s="13" customFormat="1" ht="13.5" x14ac:dyDescent="0.25"/>
    <row r="81" s="13" customFormat="1" ht="13.5" x14ac:dyDescent="0.25"/>
    <row r="82" s="13" customFormat="1" ht="13.5" x14ac:dyDescent="0.25"/>
    <row r="83" s="13" customFormat="1" ht="13.5" x14ac:dyDescent="0.25"/>
    <row r="84" s="13" customFormat="1" ht="13.5" x14ac:dyDescent="0.25"/>
    <row r="85" s="13" customFormat="1" ht="13.5" x14ac:dyDescent="0.25"/>
    <row r="86" s="13" customFormat="1" ht="13.5" x14ac:dyDescent="0.25"/>
    <row r="87" s="13" customFormat="1" ht="13.5" x14ac:dyDescent="0.25"/>
    <row r="88" s="13" customFormat="1" ht="13.5" x14ac:dyDescent="0.25"/>
    <row r="89" s="13" customFormat="1" ht="13.5" x14ac:dyDescent="0.25"/>
    <row r="90" s="13" customFormat="1" ht="13.5" x14ac:dyDescent="0.25"/>
    <row r="91" s="13" customFormat="1" ht="13.5" x14ac:dyDescent="0.25"/>
    <row r="92" s="13" customFormat="1" ht="13.5" x14ac:dyDescent="0.25"/>
    <row r="93" s="13" customFormat="1" ht="13.5" x14ac:dyDescent="0.25"/>
    <row r="94" s="13" customFormat="1" ht="13.5" x14ac:dyDescent="0.25"/>
    <row r="95" s="13" customFormat="1" ht="13.5" x14ac:dyDescent="0.25"/>
    <row r="96" s="13" customFormat="1" ht="13.5" x14ac:dyDescent="0.25"/>
    <row r="97" s="13" customFormat="1" ht="13.5" x14ac:dyDescent="0.25"/>
    <row r="98" s="13" customFormat="1" ht="13.5" x14ac:dyDescent="0.25"/>
    <row r="99" s="13" customFormat="1" ht="13.5" x14ac:dyDescent="0.25"/>
    <row r="100" s="13" customFormat="1" ht="13.5" x14ac:dyDescent="0.25"/>
    <row r="101" s="13" customFormat="1" ht="13.5" x14ac:dyDescent="0.25"/>
    <row r="102" s="13" customFormat="1" ht="13.5" x14ac:dyDescent="0.25"/>
    <row r="103" s="13" customFormat="1" ht="13.5" x14ac:dyDescent="0.25"/>
    <row r="104" s="13" customFormat="1" ht="13.5" x14ac:dyDescent="0.25"/>
    <row r="105" s="13" customFormat="1" ht="13.5" x14ac:dyDescent="0.25"/>
    <row r="106" s="13" customFormat="1" ht="13.5" x14ac:dyDescent="0.25"/>
    <row r="107" s="13" customFormat="1" ht="13.5" x14ac:dyDescent="0.25"/>
    <row r="108" s="13" customFormat="1" ht="13.5" x14ac:dyDescent="0.25"/>
    <row r="109" s="13" customFormat="1" ht="13.5" x14ac:dyDescent="0.25"/>
    <row r="110" s="13" customFormat="1" ht="13.5" x14ac:dyDescent="0.25"/>
    <row r="111" s="13" customFormat="1" ht="13.5" x14ac:dyDescent="0.25"/>
    <row r="112" s="13" customFormat="1" ht="13.5" x14ac:dyDescent="0.25"/>
    <row r="113" s="13" customFormat="1" ht="13.5" x14ac:dyDescent="0.25"/>
    <row r="114" s="13" customFormat="1" ht="13.5" x14ac:dyDescent="0.25"/>
    <row r="115" s="13" customFormat="1" ht="13.5" x14ac:dyDescent="0.25"/>
    <row r="116" s="13" customFormat="1" ht="13.5" x14ac:dyDescent="0.25"/>
    <row r="117" s="13" customFormat="1" ht="13.5" x14ac:dyDescent="0.25"/>
    <row r="118" s="13" customFormat="1" ht="13.5" x14ac:dyDescent="0.25"/>
    <row r="119" s="13" customFormat="1" ht="13.5" x14ac:dyDescent="0.25"/>
    <row r="120" s="13" customFormat="1" ht="13.5" x14ac:dyDescent="0.25"/>
    <row r="121" s="13" customFormat="1" ht="13.5" x14ac:dyDescent="0.25"/>
    <row r="122" s="13" customFormat="1" ht="13.5" x14ac:dyDescent="0.25"/>
    <row r="123" s="13" customFormat="1" ht="13.5" x14ac:dyDescent="0.25"/>
    <row r="124" s="13" customFormat="1" ht="13.5" x14ac:dyDescent="0.25"/>
    <row r="125" s="13" customFormat="1" ht="13.5" x14ac:dyDescent="0.25"/>
    <row r="126" s="13" customFormat="1" ht="13.5" x14ac:dyDescent="0.25"/>
    <row r="127" s="13" customFormat="1" ht="13.5" x14ac:dyDescent="0.25"/>
    <row r="128" s="13" customFormat="1" ht="13.5" x14ac:dyDescent="0.25"/>
    <row r="129" s="13" customFormat="1" ht="13.5" x14ac:dyDescent="0.25"/>
    <row r="130" s="13" customFormat="1" ht="13.5" x14ac:dyDescent="0.25"/>
    <row r="131" s="13" customFormat="1" ht="13.5" x14ac:dyDescent="0.25"/>
    <row r="132" s="13" customFormat="1" ht="13.5" x14ac:dyDescent="0.25"/>
    <row r="133" s="13" customFormat="1" ht="13.5" x14ac:dyDescent="0.25"/>
    <row r="134" s="13" customFormat="1" ht="13.5" x14ac:dyDescent="0.25"/>
    <row r="135" s="13" customFormat="1" ht="13.5" x14ac:dyDescent="0.25"/>
    <row r="136" s="13" customFormat="1" ht="13.5" x14ac:dyDescent="0.25"/>
    <row r="137" s="13" customFormat="1" ht="13.5" x14ac:dyDescent="0.25"/>
    <row r="138" s="13" customFormat="1" ht="13.5" x14ac:dyDescent="0.25"/>
    <row r="139" s="13" customFormat="1" ht="13.5" x14ac:dyDescent="0.25"/>
    <row r="140" s="13" customFormat="1" ht="13.5" x14ac:dyDescent="0.25"/>
    <row r="141" s="13" customFormat="1" ht="13.5" x14ac:dyDescent="0.25"/>
    <row r="142" s="13" customFormat="1" ht="13.5" x14ac:dyDescent="0.25"/>
    <row r="143" s="13" customFormat="1" ht="13.5" x14ac:dyDescent="0.25"/>
    <row r="144" s="13" customFormat="1" ht="13.5" x14ac:dyDescent="0.25"/>
    <row r="145" s="13" customFormat="1" ht="13.5" x14ac:dyDescent="0.25"/>
    <row r="146" s="13" customFormat="1" ht="13.5" x14ac:dyDescent="0.25"/>
    <row r="147" s="13" customFormat="1" ht="13.5" x14ac:dyDescent="0.25"/>
    <row r="148" s="13" customFormat="1" ht="13.5" x14ac:dyDescent="0.25"/>
    <row r="149" s="13" customFormat="1" ht="13.5" x14ac:dyDescent="0.25"/>
    <row r="150" s="13" customFormat="1" ht="13.5" x14ac:dyDescent="0.25"/>
    <row r="151" s="13" customFormat="1" ht="13.5" x14ac:dyDescent="0.25"/>
    <row r="152" s="13" customFormat="1" ht="13.5" x14ac:dyDescent="0.25"/>
    <row r="153" s="13" customFormat="1" ht="13.5" x14ac:dyDescent="0.25"/>
    <row r="154" s="13" customFormat="1" ht="13.5" x14ac:dyDescent="0.25"/>
    <row r="155" s="13" customFormat="1" ht="13.5" x14ac:dyDescent="0.25"/>
    <row r="156" s="13" customFormat="1" ht="13.5" x14ac:dyDescent="0.25"/>
    <row r="157" s="13" customFormat="1" ht="13.5" x14ac:dyDescent="0.25"/>
    <row r="158" s="13" customFormat="1" ht="13.5" x14ac:dyDescent="0.25"/>
    <row r="159" s="13" customFormat="1" ht="13.5" x14ac:dyDescent="0.25"/>
    <row r="160" s="13" customFormat="1" ht="13.5" x14ac:dyDescent="0.25"/>
    <row r="161" s="13" customFormat="1" ht="13.5" x14ac:dyDescent="0.25"/>
    <row r="162" s="13" customFormat="1" ht="13.5" x14ac:dyDescent="0.25"/>
    <row r="163" s="13" customFormat="1" ht="13.5" x14ac:dyDescent="0.25"/>
    <row r="164" s="13" customFormat="1" ht="13.5" x14ac:dyDescent="0.25"/>
    <row r="165" s="13" customFormat="1" ht="13.5" x14ac:dyDescent="0.25"/>
    <row r="166" s="13" customFormat="1" ht="13.5" x14ac:dyDescent="0.25"/>
    <row r="167" s="13" customFormat="1" ht="13.5" x14ac:dyDescent="0.25"/>
    <row r="168" s="13" customFormat="1" ht="13.5" x14ac:dyDescent="0.25"/>
    <row r="169" s="13" customFormat="1" ht="13.5" x14ac:dyDescent="0.25"/>
    <row r="170" s="13" customFormat="1" ht="13.5" x14ac:dyDescent="0.25"/>
    <row r="171" s="13" customFormat="1" ht="13.5" x14ac:dyDescent="0.25"/>
    <row r="172" s="13" customFormat="1" ht="13.5" x14ac:dyDescent="0.25"/>
    <row r="173" s="13" customFormat="1" ht="13.5" x14ac:dyDescent="0.25"/>
    <row r="174" s="13" customFormat="1" ht="13.5" x14ac:dyDescent="0.25"/>
    <row r="175" s="13" customFormat="1" ht="13.5" x14ac:dyDescent="0.25"/>
    <row r="176" s="13" customFormat="1" ht="13.5" x14ac:dyDescent="0.25"/>
    <row r="177" s="13" customFormat="1" ht="13.5" x14ac:dyDescent="0.25"/>
    <row r="178" s="13" customFormat="1" ht="13.5" x14ac:dyDescent="0.25"/>
    <row r="179" s="13" customFormat="1" ht="13.5" x14ac:dyDescent="0.25"/>
    <row r="180" s="13" customFormat="1" ht="13.5" x14ac:dyDescent="0.25"/>
    <row r="181" s="13" customFormat="1" ht="13.5" x14ac:dyDescent="0.25"/>
    <row r="182" s="13" customFormat="1" ht="13.5" x14ac:dyDescent="0.25"/>
    <row r="183" s="13" customFormat="1" ht="13.5" x14ac:dyDescent="0.25"/>
    <row r="184" s="13" customFormat="1" ht="13.5" x14ac:dyDescent="0.25"/>
    <row r="185" s="13" customFormat="1" ht="13.5" x14ac:dyDescent="0.25"/>
    <row r="186" s="13" customFormat="1" ht="13.5" x14ac:dyDescent="0.25"/>
    <row r="187" s="13" customFormat="1" ht="13.5" x14ac:dyDescent="0.25"/>
    <row r="188" s="13" customFormat="1" ht="13.5" x14ac:dyDescent="0.25"/>
    <row r="189" s="13" customFormat="1" ht="13.5" x14ac:dyDescent="0.25"/>
    <row r="190" s="13" customFormat="1" ht="13.5" x14ac:dyDescent="0.25"/>
    <row r="191" s="13" customFormat="1" ht="13.5" x14ac:dyDescent="0.25"/>
    <row r="192" s="13" customFormat="1" ht="13.5" x14ac:dyDescent="0.25"/>
  </sheetData>
  <mergeCells count="3">
    <mergeCell ref="B24:F24"/>
    <mergeCell ref="B2:D2"/>
    <mergeCell ref="B3:D3"/>
  </mergeCells>
  <conditionalFormatting sqref="B9 F9 D15 B21 F21">
    <cfRule type="cellIs" dxfId="39" priority="21" operator="greaterThan">
      <formula>0</formula>
    </cfRule>
  </conditionalFormatting>
  <conditionalFormatting sqref="D9 B15 F15 D21 B9 F9 D15 B21 F21">
    <cfRule type="cellIs" dxfId="38" priority="22" operator="lessThan">
      <formula>0</formula>
    </cfRule>
  </conditionalFormatting>
  <conditionalFormatting sqref="D9 B15 F15 D21">
    <cfRule type="cellIs" dxfId="37" priority="1" operator="greaterThan">
      <formula>0</formula>
    </cfRule>
    <cfRule type="cellIs" dxfId="36" priority="2" operator="lessThan">
      <formula>0</formula>
    </cfRule>
  </conditionalFormatting>
  <dataValidations count="1">
    <dataValidation type="list" allowBlank="1" showInputMessage="1" showErrorMessage="1" sqref="F3" xr:uid="{00000000-0002-0000-0000-000000000000}">
      <formula1>ListMonths</formula1>
    </dataValidation>
  </dataValidations>
  <hyperlinks>
    <hyperlink ref="B24:F24" r:id="rId1" display="CLIQUE AQUI PARA CRIAR NO SMARTSHEET" xr:uid="{00000000-0004-0000-0000-000000000000}"/>
  </hyperlinks>
  <pageMargins left="0.4" right="0.4" top="0.4" bottom="0.4" header="0" footer="0"/>
  <pageSetup scale="72" fitToHeight="0" orientation="portrait" r:id="rId2"/>
  <drawing r:id="rId3"/>
  <extLst>
    <ext xmlns:x14="http://schemas.microsoft.com/office/spreadsheetml/2009/9/main" uri="{05C60535-1F16-4fd2-B633-F4F36F0B64E0}">
      <x14:sparklineGroups xmlns:xm="http://schemas.microsoft.com/office/excel/2006/main">
        <x14:sparklineGroup type="column" displayEmptyCellsAs="gap" high="1" low="1" negative="1" xr2:uid="{00000000-0003-0000-0000-000008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dados'!C30:N30</xm:f>
              <xm:sqref>F20</xm:sqref>
            </x14:sparkline>
          </x14:sparklines>
        </x14:sparklineGroup>
        <x14:sparklineGroup type="column" displayEmptyCellsAs="gap" high="1" low="1" negative="1" xr2:uid="{00000000-0003-0000-0000-000007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dados'!C29:N29</xm:f>
              <xm:sqref>D20</xm:sqref>
            </x14:sparkline>
          </x14:sparklines>
        </x14:sparklineGroup>
        <x14:sparklineGroup type="column" displayEmptyCellsAs="gap" high="1" low="1" negative="1" xr2:uid="{00000000-0003-0000-0000-000006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dados'!C26:N26</xm:f>
              <xm:sqref>B20</xm:sqref>
            </x14:sparkline>
          </x14:sparklines>
        </x14:sparklineGroup>
        <x14:sparklineGroup type="column" displayEmptyCellsAs="gap" high="1" low="1" negative="1" xr2:uid="{00000000-0003-0000-0000-000005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dados'!C27:N27</xm:f>
              <xm:sqref>F14</xm:sqref>
            </x14:sparkline>
          </x14:sparklines>
        </x14:sparklineGroup>
        <x14:sparklineGroup type="column" displayEmptyCellsAs="gap" high="1" low="1" negative="1" xr2:uid="{00000000-0003-0000-0000-000004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dados'!C26:N26</xm:f>
              <xm:sqref>D14</xm:sqref>
            </x14:sparkline>
          </x14:sparklines>
        </x14:sparklineGroup>
        <x14:sparklineGroup type="column" displayEmptyCellsAs="gap" high="1" low="1" negative="1" xr2:uid="{00000000-0003-0000-0000-000003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dados'!C25:N25</xm:f>
              <xm:sqref>B14</xm:sqref>
            </x14:sparkline>
          </x14:sparklines>
        </x14:sparklineGroup>
        <x14:sparklineGroup type="column" displayEmptyCellsAs="gap" high="1" low="1" negative="1" xr2:uid="{00000000-0003-0000-0000-000002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dados'!C6:N6</xm:f>
              <xm:sqref>F8</xm:sqref>
            </x14:sparkline>
          </x14:sparklines>
        </x14:sparklineGroup>
        <x14:sparklineGroup type="column" displayEmptyCellsAs="gap" high="1" low="1" negative="1" xr2:uid="{00000000-0003-0000-0000-000001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dados'!C5:N5</xm:f>
              <xm:sqref>D8</xm:sqref>
            </x14:sparkline>
          </x14:sparklines>
        </x14:sparklineGroup>
        <x14:sparklineGroup lineWeight="1.5" type="column" displayEmptyCellsAs="gap" high="1" low="1" negative="1" xr2:uid="{00000000-0003-0000-0000-000000000000}">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'EX - Entrada de dados'!C4:N4</xm:f>
              <xm:sqref>B8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AO46"/>
  <sheetViews>
    <sheetView showGridLines="0" workbookViewId="0">
      <selection activeCell="V51" sqref="V51"/>
    </sheetView>
  </sheetViews>
  <sheetFormatPr defaultColWidth="11.42578125" defaultRowHeight="15" x14ac:dyDescent="0.25"/>
  <cols>
    <col min="1" max="1" width="3.28515625" customWidth="1"/>
    <col min="2" max="2" width="30.85546875" customWidth="1"/>
    <col min="16" max="16" width="3.28515625" customWidth="1"/>
    <col min="18" max="18" width="3.28515625" customWidth="1"/>
    <col min="19" max="19" width="16.5703125" customWidth="1"/>
    <col min="20" max="20" width="3.28515625" customWidth="1"/>
    <col min="21" max="21" width="30.85546875" customWidth="1"/>
    <col min="23" max="23" width="3.28515625" customWidth="1"/>
    <col min="25" max="25" width="3.28515625" customWidth="1"/>
    <col min="26" max="26" width="34.5703125" customWidth="1"/>
    <col min="27" max="28" width="10.85546875" customWidth="1"/>
  </cols>
  <sheetData>
    <row r="1" spans="2:41" s="28" customFormat="1" ht="42" customHeight="1" x14ac:dyDescent="0.25">
      <c r="B1" s="29" t="s">
        <v>7</v>
      </c>
      <c r="C1" s="31"/>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2:41" s="28" customFormat="1" ht="24.95" customHeight="1" x14ac:dyDescent="0.25">
      <c r="B2" s="43" t="s">
        <v>8</v>
      </c>
      <c r="C2" s="43"/>
      <c r="D2" s="43"/>
      <c r="F2" s="3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2:41" ht="40.5" customHeight="1" x14ac:dyDescent="0.25">
      <c r="B3" s="59" t="s">
        <v>9</v>
      </c>
      <c r="C3" s="58" t="s">
        <v>4</v>
      </c>
      <c r="D3" s="58" t="s">
        <v>10</v>
      </c>
      <c r="E3" s="58" t="s">
        <v>3</v>
      </c>
      <c r="F3" s="58" t="s">
        <v>11</v>
      </c>
      <c r="G3" s="58" t="s">
        <v>12</v>
      </c>
      <c r="H3" s="58" t="s">
        <v>2</v>
      </c>
      <c r="I3" s="58" t="s">
        <v>1</v>
      </c>
      <c r="J3" s="58" t="s">
        <v>13</v>
      </c>
      <c r="K3" s="58" t="s">
        <v>14</v>
      </c>
      <c r="L3" s="58" t="s">
        <v>15</v>
      </c>
      <c r="M3" s="58" t="s">
        <v>0</v>
      </c>
      <c r="N3" s="58" t="s">
        <v>16</v>
      </c>
      <c r="O3" s="58" t="s">
        <v>17</v>
      </c>
      <c r="P3" s="20"/>
      <c r="Q3" s="57" t="s">
        <v>18</v>
      </c>
      <c r="R3" s="10"/>
      <c r="S3" s="57" t="s">
        <v>19</v>
      </c>
      <c r="T3" s="10"/>
      <c r="U3" s="102" t="s">
        <v>20</v>
      </c>
      <c r="V3" s="102"/>
      <c r="W3" s="11"/>
      <c r="X3" s="83" t="s">
        <v>21</v>
      </c>
      <c r="Y3" s="11"/>
      <c r="Z3" s="22" t="s">
        <v>5</v>
      </c>
      <c r="AA3" s="23" t="s">
        <v>6</v>
      </c>
      <c r="AB3" s="21" t="s">
        <v>22</v>
      </c>
    </row>
    <row r="4" spans="2:41" ht="20.100000000000001" customHeight="1" x14ac:dyDescent="0.25">
      <c r="B4" s="62" t="s">
        <v>23</v>
      </c>
      <c r="C4" s="68">
        <v>4290</v>
      </c>
      <c r="D4" s="68">
        <v>4358</v>
      </c>
      <c r="E4" s="68">
        <v>4476</v>
      </c>
      <c r="F4" s="68">
        <v>4737</v>
      </c>
      <c r="G4" s="68">
        <v>4522</v>
      </c>
      <c r="H4" s="68">
        <v>4315</v>
      </c>
      <c r="I4" s="68">
        <v>4444</v>
      </c>
      <c r="J4" s="68">
        <v>4747</v>
      </c>
      <c r="K4" s="68">
        <v>4206</v>
      </c>
      <c r="L4" s="68">
        <v>4382</v>
      </c>
      <c r="M4" s="68">
        <v>4956</v>
      </c>
      <c r="N4" s="68">
        <v>4870</v>
      </c>
      <c r="O4" s="69">
        <f t="shared" ref="O4:O30" si="0">SUM(C4:N4)</f>
        <v>54303</v>
      </c>
      <c r="P4" s="15"/>
      <c r="Q4" s="89">
        <f>IFERROR(IF($S$4=$C$3,0,IF($S$4=$D$3,D4/C4-1,IF($S$4=$E$3,E4/D4-1,IF($S$4=$F$3,F4/E4-1,IF($S$4=$G$3,G4/F4-1,IF($S$4=$H$3,H4/G4-1,IF($S$4=$I$3,I4/H4-1,IF($S$4=$J$3,J4/I4-1,IF($S$4=$K$3,K4/J4-1,IF($S$4=$L$3,L4/K4-1,IF($S$4=$M$3,M4/L4-1,IF($S$4=$N$3,N4/M4-1,"")))))))))))),0)</f>
        <v>2.9895712630359172E-2</v>
      </c>
      <c r="R4" s="12"/>
      <c r="S4" s="80" t="str">
        <f>'EX - Painel de lucro e perda'!F3</f>
        <v>JUL</v>
      </c>
      <c r="T4" s="12"/>
      <c r="U4" s="60" t="s">
        <v>23</v>
      </c>
      <c r="V4" s="81">
        <f>IFERROR(IF($S$4=$C$3,C4,IF($S$4=$D$3,D4,IF($S$4=$E$3,E4,IF($S$4=$F$3,F4,IF($S$4=$G$3,G4,IF($S$4=$H$3,H4,IF($S$4=$I$3,I4,IF($S$4=$J$3,J4,IF($S$4=$K$3,K4,IF($S$4=$L$3,L4,IF($S$4=$M$3,M4,IF($S$4=$N$3,N4,IF($S$4=$O$3,O4))))))))))))),0)</f>
        <v>4444</v>
      </c>
      <c r="W4" s="13"/>
      <c r="X4" s="84" t="s">
        <v>4</v>
      </c>
      <c r="Y4" s="13"/>
      <c r="Z4" s="61" t="s">
        <v>23</v>
      </c>
      <c r="AA4" s="25">
        <f>'EX - Entrada de dados'!Q4</f>
        <v>2.9895712630359172E-2</v>
      </c>
      <c r="AB4" s="24" t="s">
        <v>24</v>
      </c>
    </row>
    <row r="5" spans="2:41" ht="27" x14ac:dyDescent="0.25">
      <c r="B5" s="91" t="s">
        <v>25</v>
      </c>
      <c r="C5" s="70">
        <v>606</v>
      </c>
      <c r="D5" s="70">
        <v>537</v>
      </c>
      <c r="E5" s="70">
        <v>319</v>
      </c>
      <c r="F5" s="70">
        <v>624</v>
      </c>
      <c r="G5" s="70">
        <v>342</v>
      </c>
      <c r="H5" s="70">
        <v>345</v>
      </c>
      <c r="I5" s="70">
        <v>723</v>
      </c>
      <c r="J5" s="70">
        <v>388</v>
      </c>
      <c r="K5" s="70">
        <v>612</v>
      </c>
      <c r="L5" s="70">
        <v>336</v>
      </c>
      <c r="M5" s="70">
        <v>711</v>
      </c>
      <c r="N5" s="70">
        <v>476</v>
      </c>
      <c r="O5" s="71">
        <f t="shared" si="0"/>
        <v>6019</v>
      </c>
      <c r="P5" s="15"/>
      <c r="Q5" s="90">
        <f>IFERROR(IF($S$4=$C$3,0,IF($S$4=$D$3,D5/C5-1,IF($S$4=$E$3,E5/D5-1,IF($S$4=$F$3,F5/E5-1,IF($S$4=$G$3,G5/F5-1,IF($S$4=$H$3,H5/G5-1,IF($S$4=$I$3,I5/H5-1,IF($S$4=$J$3,J5/I5-1,IF($S$4=$K$3,K5/J5-1,IF($S$4=$L$3,L5/K5-1,IF($S$4=$M$3,M5/L5-1,IF($S$4=$N$3,N5/M5-1,"")))))))))))),0)</f>
        <v>1.0956521739130434</v>
      </c>
      <c r="R5" s="12"/>
      <c r="S5" s="12"/>
      <c r="T5" s="12"/>
      <c r="U5" s="97" t="s">
        <v>25</v>
      </c>
      <c r="V5" s="81">
        <f>IFERROR(IF($S$4=$C$3,C5,IF($S$4=$D$3,D5,IF($S$4=$E$3,E5,IF($S$4=$F$3,F5,IF($S$4=$G$3,G5,IF($S$4=$H$3,H5,IF($S$4=$I$3,I5,IF($S$4=$J$3,J5,IF($S$4=$K$3,K5,IF($S$4=$L$3,L5,IF($S$4=$M$3,M5,IF($S$4=$N$3,N5,IF($S$4=$O$3,O5))))))))))))),0)</f>
        <v>723</v>
      </c>
      <c r="W5" s="13"/>
      <c r="X5" s="84" t="s">
        <v>10</v>
      </c>
      <c r="Y5" s="13"/>
      <c r="Z5" s="98" t="s">
        <v>25</v>
      </c>
      <c r="AA5" s="25">
        <f>'EX - Entrada de dados'!Q5</f>
        <v>1.0956521739130434</v>
      </c>
      <c r="AB5" s="24" t="s">
        <v>26</v>
      </c>
    </row>
    <row r="6" spans="2:41" ht="20.100000000000001" customHeight="1" x14ac:dyDescent="0.25">
      <c r="B6" s="63" t="s">
        <v>27</v>
      </c>
      <c r="C6" s="74">
        <f t="shared" ref="C6:N6" si="1">+C4-C5</f>
        <v>3684</v>
      </c>
      <c r="D6" s="74">
        <f t="shared" si="1"/>
        <v>3821</v>
      </c>
      <c r="E6" s="74">
        <f t="shared" si="1"/>
        <v>4157</v>
      </c>
      <c r="F6" s="74">
        <f t="shared" si="1"/>
        <v>4113</v>
      </c>
      <c r="G6" s="74">
        <f t="shared" si="1"/>
        <v>4180</v>
      </c>
      <c r="H6" s="74">
        <f t="shared" si="1"/>
        <v>3970</v>
      </c>
      <c r="I6" s="74">
        <f t="shared" si="1"/>
        <v>3721</v>
      </c>
      <c r="J6" s="74">
        <f t="shared" si="1"/>
        <v>4359</v>
      </c>
      <c r="K6" s="74">
        <f t="shared" si="1"/>
        <v>3594</v>
      </c>
      <c r="L6" s="74">
        <f t="shared" si="1"/>
        <v>4046</v>
      </c>
      <c r="M6" s="74">
        <f t="shared" si="1"/>
        <v>4245</v>
      </c>
      <c r="N6" s="74">
        <f t="shared" si="1"/>
        <v>4394</v>
      </c>
      <c r="O6" s="71">
        <f t="shared" si="0"/>
        <v>48284</v>
      </c>
      <c r="P6" s="15"/>
      <c r="Q6" s="90">
        <f>IFERROR(IF($S$4=$C$3,0,IF($S$4=$D$3,D6/C6-1,IF($S$4=$E$3,E6/D6-1,IF($S$4=$F$3,F6/E6-1,IF($S$4=$G$3,G6/F6-1,IF($S$4=$H$3,H6/G6-1,IF($S$4=$I$3,I6/H6-1,IF($S$4=$J$3,J6/I6-1,IF($S$4=$K$3,K6/J6-1,IF($S$4=$L$3,L6/K6-1,IF($S$4=$M$3,M6/L6-1,IF($S$4=$N$3,N6/M6-1,"")))))))))))),0)</f>
        <v>-6.2720403022670013E-2</v>
      </c>
      <c r="R6" s="12"/>
      <c r="S6" s="12"/>
      <c r="T6" s="12"/>
      <c r="U6" s="60" t="s">
        <v>27</v>
      </c>
      <c r="V6" s="81"/>
      <c r="W6" s="13"/>
      <c r="X6" s="84" t="s">
        <v>3</v>
      </c>
      <c r="Y6" s="13"/>
      <c r="Z6" s="61" t="s">
        <v>27</v>
      </c>
      <c r="AA6" s="25">
        <f>'EX - Entrada de dados'!Q6</f>
        <v>-6.2720403022670013E-2</v>
      </c>
      <c r="AB6" s="24" t="s">
        <v>24</v>
      </c>
    </row>
    <row r="7" spans="2:41" ht="20.100000000000001" customHeight="1" x14ac:dyDescent="0.25">
      <c r="B7" s="92" t="s">
        <v>28</v>
      </c>
      <c r="C7" s="73">
        <v>30</v>
      </c>
      <c r="D7" s="73">
        <v>190</v>
      </c>
      <c r="E7" s="73">
        <v>171</v>
      </c>
      <c r="F7" s="73">
        <v>88</v>
      </c>
      <c r="G7" s="73">
        <v>74</v>
      </c>
      <c r="H7" s="73">
        <v>136</v>
      </c>
      <c r="I7" s="73">
        <v>206</v>
      </c>
      <c r="J7" s="73">
        <v>30</v>
      </c>
      <c r="K7" s="73">
        <v>29</v>
      </c>
      <c r="L7" s="73">
        <v>47</v>
      </c>
      <c r="M7" s="73">
        <v>78</v>
      </c>
      <c r="N7" s="73">
        <v>131</v>
      </c>
      <c r="O7" s="72">
        <f t="shared" si="0"/>
        <v>1210</v>
      </c>
      <c r="P7" s="16"/>
      <c r="Q7" s="90"/>
      <c r="R7" s="12"/>
      <c r="S7" s="12"/>
      <c r="T7" s="12"/>
      <c r="U7" s="60" t="s">
        <v>29</v>
      </c>
      <c r="V7" s="81">
        <f>IFERROR(IF($S$4=$C$3,C25,IF($S$4=$D$3,D25,IF($S$4=$E$3,E25,IF($S$4=$F$3,F25,IF($S$4=$G$3,G25,IF($S$4=$H$3,H25,IF($S$4=$I$3,I25,IF($S$4=$J$3,J25,IF($S$4=$K$3,K25,IF($S$4=$L$3,L25,IF($S$4=$M$3,M25,IF($S$4=$N$3,N25,IF($S$4=$O$3,O25))))))))))))),0)</f>
        <v>1434</v>
      </c>
      <c r="W7" s="13"/>
      <c r="X7" s="84" t="s">
        <v>11</v>
      </c>
      <c r="Y7" s="13"/>
      <c r="Z7" s="61" t="s">
        <v>29</v>
      </c>
      <c r="AA7" s="25">
        <f>'EX - Entrada de dados'!Q25</f>
        <v>-0.31876484560570073</v>
      </c>
      <c r="AB7" s="24" t="s">
        <v>26</v>
      </c>
    </row>
    <row r="8" spans="2:41" ht="27" x14ac:dyDescent="0.25">
      <c r="B8" s="92" t="s">
        <v>30</v>
      </c>
      <c r="C8" s="73">
        <v>21</v>
      </c>
      <c r="D8" s="73">
        <v>27</v>
      </c>
      <c r="E8" s="73">
        <v>93</v>
      </c>
      <c r="F8" s="73">
        <v>138</v>
      </c>
      <c r="G8" s="73">
        <v>78</v>
      </c>
      <c r="H8" s="73">
        <v>198</v>
      </c>
      <c r="I8" s="73">
        <v>65</v>
      </c>
      <c r="J8" s="73">
        <v>49</v>
      </c>
      <c r="K8" s="73">
        <v>35</v>
      </c>
      <c r="L8" s="73">
        <v>129</v>
      </c>
      <c r="M8" s="73">
        <v>45</v>
      </c>
      <c r="N8" s="73">
        <v>73</v>
      </c>
      <c r="O8" s="72">
        <f t="shared" si="0"/>
        <v>951</v>
      </c>
      <c r="P8" s="16"/>
      <c r="Q8" s="90"/>
      <c r="R8" s="12"/>
      <c r="S8" s="12"/>
      <c r="T8" s="12"/>
      <c r="U8" s="97" t="s">
        <v>31</v>
      </c>
      <c r="V8" s="81"/>
      <c r="W8" s="13"/>
      <c r="X8" s="84" t="s">
        <v>12</v>
      </c>
      <c r="Y8" s="13"/>
      <c r="Z8" s="98" t="s">
        <v>31</v>
      </c>
      <c r="AA8" s="25">
        <f>+'EX - Entrada de dados'!Q26</f>
        <v>0.22627345844504032</v>
      </c>
      <c r="AB8" s="24" t="s">
        <v>24</v>
      </c>
    </row>
    <row r="9" spans="2:41" ht="20.100000000000001" customHeight="1" x14ac:dyDescent="0.25">
      <c r="B9" s="92" t="s">
        <v>32</v>
      </c>
      <c r="C9" s="73">
        <v>184</v>
      </c>
      <c r="D9" s="73">
        <v>139</v>
      </c>
      <c r="E9" s="73">
        <v>65</v>
      </c>
      <c r="F9" s="73">
        <v>47</v>
      </c>
      <c r="G9" s="73">
        <v>140</v>
      </c>
      <c r="H9" s="73">
        <v>175</v>
      </c>
      <c r="I9" s="73">
        <v>41</v>
      </c>
      <c r="J9" s="73">
        <v>179</v>
      </c>
      <c r="K9" s="73">
        <v>163</v>
      </c>
      <c r="L9" s="73">
        <v>45</v>
      </c>
      <c r="M9" s="73">
        <v>202</v>
      </c>
      <c r="N9" s="73">
        <v>180</v>
      </c>
      <c r="O9" s="72">
        <f t="shared" si="0"/>
        <v>1560</v>
      </c>
      <c r="P9" s="15"/>
      <c r="Q9" s="90"/>
      <c r="R9" s="12"/>
      <c r="S9" s="12"/>
      <c r="T9" s="12"/>
      <c r="U9" s="60" t="s">
        <v>33</v>
      </c>
      <c r="V9" s="81">
        <f>IFERROR(IF($S$4=$C$3,C27,IF($S$4=$D$3,D27,IF($S$4=$E$3,E27,IF($S$4=$F$3,F27,IF($S$4=$G$3,G27,IF($S$4=$H$3,H27,IF($S$4=$I$3,I27,IF($S$4=$J$3,J27,IF($S$4=$K$3,K27,IF($S$4=$L$3,L27,IF($S$4=$M$3,M27,IF($S$4=$N$3,N27,IF($S$4=$O$3,O27))))))))))))),0)</f>
        <v>415</v>
      </c>
      <c r="W9" s="13"/>
      <c r="X9" s="84" t="s">
        <v>2</v>
      </c>
      <c r="Y9" s="13"/>
      <c r="Z9" s="61" t="s">
        <v>33</v>
      </c>
      <c r="AA9" s="25">
        <f>+'EX - Entrada de dados'!Q27</f>
        <v>0.18911174785100293</v>
      </c>
      <c r="AB9" s="24" t="s">
        <v>26</v>
      </c>
    </row>
    <row r="10" spans="2:41" ht="20.100000000000001" customHeight="1" x14ac:dyDescent="0.25">
      <c r="B10" s="92" t="s">
        <v>34</v>
      </c>
      <c r="C10" s="73">
        <v>79</v>
      </c>
      <c r="D10" s="73">
        <v>189</v>
      </c>
      <c r="E10" s="73">
        <v>28</v>
      </c>
      <c r="F10" s="73">
        <v>58</v>
      </c>
      <c r="G10" s="73">
        <v>179</v>
      </c>
      <c r="H10" s="73">
        <v>114</v>
      </c>
      <c r="I10" s="73">
        <v>61</v>
      </c>
      <c r="J10" s="73">
        <v>207</v>
      </c>
      <c r="K10" s="73">
        <v>17</v>
      </c>
      <c r="L10" s="73">
        <v>193</v>
      </c>
      <c r="M10" s="73">
        <v>7</v>
      </c>
      <c r="N10" s="73">
        <v>1</v>
      </c>
      <c r="O10" s="72">
        <f t="shared" si="0"/>
        <v>1133</v>
      </c>
      <c r="P10" s="16"/>
      <c r="Q10" s="90"/>
      <c r="R10" s="12"/>
      <c r="S10" s="12"/>
      <c r="T10" s="12"/>
      <c r="U10" s="60" t="s">
        <v>35</v>
      </c>
      <c r="V10" s="81"/>
      <c r="W10" s="13"/>
      <c r="X10" s="84" t="s">
        <v>1</v>
      </c>
      <c r="Y10" s="13"/>
      <c r="Z10" s="61" t="s">
        <v>35</v>
      </c>
      <c r="AA10" s="25">
        <f>+'EX - Entrada de dados'!Q28</f>
        <v>0.22041553748870824</v>
      </c>
      <c r="AB10" s="24" t="s">
        <v>24</v>
      </c>
    </row>
    <row r="11" spans="2:41" ht="20.100000000000001" customHeight="1" x14ac:dyDescent="0.25">
      <c r="B11" s="92" t="s">
        <v>36</v>
      </c>
      <c r="C11" s="73">
        <v>126</v>
      </c>
      <c r="D11" s="73">
        <v>70</v>
      </c>
      <c r="E11" s="73">
        <v>49</v>
      </c>
      <c r="F11" s="73">
        <v>164</v>
      </c>
      <c r="G11" s="73">
        <v>195</v>
      </c>
      <c r="H11" s="73">
        <v>165</v>
      </c>
      <c r="I11" s="73">
        <v>177</v>
      </c>
      <c r="J11" s="73">
        <v>101</v>
      </c>
      <c r="K11" s="73">
        <v>168</v>
      </c>
      <c r="L11" s="73">
        <v>101</v>
      </c>
      <c r="M11" s="73">
        <v>170</v>
      </c>
      <c r="N11" s="73">
        <v>61</v>
      </c>
      <c r="O11" s="72">
        <f t="shared" si="0"/>
        <v>1547</v>
      </c>
      <c r="P11" s="17"/>
      <c r="Q11" s="90"/>
      <c r="R11" s="12"/>
      <c r="S11" s="12"/>
      <c r="T11" s="12"/>
      <c r="U11" s="60" t="s">
        <v>37</v>
      </c>
      <c r="V11" s="81">
        <f>IFERROR(IF($S$4=$C$3,C29,IF($S$4=$D$3,D29,IF($S$4=$E$3,E29,IF($S$4=$F$3,F29,IF($S$4=$G$3,G29,IF($S$4=$H$3,H29,IF($S$4=$I$3,I29,IF($S$4=$J$3,J29,IF($S$4=$K$3,K29,IF($S$4=$L$3,L29,IF($S$4=$M$3,M29,IF($S$4=$N$3,N29,IF($S$4=$O$3,O29))))))))))))),0)</f>
        <v>310</v>
      </c>
      <c r="W11" s="13"/>
      <c r="X11" s="84" t="s">
        <v>13</v>
      </c>
      <c r="Y11" s="13"/>
      <c r="Z11" s="61" t="s">
        <v>37</v>
      </c>
      <c r="AA11" s="25">
        <f>+'EX - Entrada de dados'!Q29</f>
        <v>-0.22305764411027573</v>
      </c>
      <c r="AB11" s="24" t="s">
        <v>26</v>
      </c>
    </row>
    <row r="12" spans="2:41" ht="20.100000000000001" customHeight="1" x14ac:dyDescent="0.25">
      <c r="B12" s="92" t="s">
        <v>38</v>
      </c>
      <c r="C12" s="73">
        <v>17</v>
      </c>
      <c r="D12" s="73">
        <v>120</v>
      </c>
      <c r="E12" s="73">
        <v>155</v>
      </c>
      <c r="F12" s="73">
        <v>149</v>
      </c>
      <c r="G12" s="73">
        <v>7</v>
      </c>
      <c r="H12" s="73">
        <v>172</v>
      </c>
      <c r="I12" s="73">
        <v>144</v>
      </c>
      <c r="J12" s="73">
        <v>144</v>
      </c>
      <c r="K12" s="73">
        <v>73</v>
      </c>
      <c r="L12" s="73">
        <v>200</v>
      </c>
      <c r="M12" s="73">
        <v>30</v>
      </c>
      <c r="N12" s="73">
        <v>185</v>
      </c>
      <c r="O12" s="72">
        <f t="shared" si="0"/>
        <v>1396</v>
      </c>
      <c r="P12" s="18"/>
      <c r="Q12" s="90"/>
      <c r="R12" s="12"/>
      <c r="S12" s="12"/>
      <c r="T12" s="12"/>
      <c r="U12" s="60" t="s">
        <v>39</v>
      </c>
      <c r="V12" s="81"/>
      <c r="W12" s="13"/>
      <c r="X12" s="84" t="s">
        <v>14</v>
      </c>
      <c r="Y12" s="13"/>
      <c r="Z12" s="61" t="s">
        <v>39</v>
      </c>
      <c r="AA12" s="25">
        <f>+'EX - Entrada de dados'!Q30</f>
        <v>0.31790633608815422</v>
      </c>
      <c r="AB12" s="24" t="s">
        <v>24</v>
      </c>
    </row>
    <row r="13" spans="2:41" ht="20.100000000000001" customHeight="1" x14ac:dyDescent="0.25">
      <c r="B13" s="92" t="s">
        <v>40</v>
      </c>
      <c r="C13" s="73">
        <v>49</v>
      </c>
      <c r="D13" s="73">
        <v>124</v>
      </c>
      <c r="E13" s="73">
        <v>181</v>
      </c>
      <c r="F13" s="73">
        <v>16</v>
      </c>
      <c r="G13" s="73">
        <v>102</v>
      </c>
      <c r="H13" s="73">
        <v>8</v>
      </c>
      <c r="I13" s="73">
        <v>49</v>
      </c>
      <c r="J13" s="73">
        <v>124</v>
      </c>
      <c r="K13" s="73">
        <v>5</v>
      </c>
      <c r="L13" s="73">
        <v>90</v>
      </c>
      <c r="M13" s="73">
        <v>112</v>
      </c>
      <c r="N13" s="73">
        <v>82</v>
      </c>
      <c r="O13" s="72">
        <f t="shared" si="0"/>
        <v>942</v>
      </c>
      <c r="P13" s="19"/>
      <c r="Q13" s="90"/>
      <c r="R13" s="12"/>
      <c r="S13" s="12"/>
      <c r="T13" s="12"/>
      <c r="U13" s="13"/>
      <c r="V13" s="13"/>
      <c r="W13" s="13"/>
      <c r="X13" s="84" t="s">
        <v>15</v>
      </c>
      <c r="Y13" s="13"/>
      <c r="Z13" s="13"/>
      <c r="AA13" s="13"/>
    </row>
    <row r="14" spans="2:41" ht="20.100000000000001" customHeight="1" x14ac:dyDescent="0.25">
      <c r="B14" s="92" t="s">
        <v>41</v>
      </c>
      <c r="C14" s="73">
        <v>113</v>
      </c>
      <c r="D14" s="73">
        <v>162</v>
      </c>
      <c r="E14" s="73">
        <v>45</v>
      </c>
      <c r="F14" s="73">
        <v>203</v>
      </c>
      <c r="G14" s="73">
        <v>109</v>
      </c>
      <c r="H14" s="73">
        <v>169</v>
      </c>
      <c r="I14" s="73">
        <v>29</v>
      </c>
      <c r="J14" s="73">
        <v>164</v>
      </c>
      <c r="K14" s="73">
        <v>172</v>
      </c>
      <c r="L14" s="73">
        <v>193</v>
      </c>
      <c r="M14" s="73">
        <v>145</v>
      </c>
      <c r="N14" s="73">
        <v>75</v>
      </c>
      <c r="O14" s="72">
        <f t="shared" si="0"/>
        <v>1579</v>
      </c>
      <c r="P14" s="19"/>
      <c r="Q14" s="90"/>
      <c r="R14" s="12"/>
      <c r="S14" s="12"/>
      <c r="T14" s="12"/>
      <c r="U14" s="60" t="s">
        <v>23</v>
      </c>
      <c r="V14" s="81">
        <f>+V4</f>
        <v>4444</v>
      </c>
      <c r="W14" s="13"/>
      <c r="X14" s="84" t="s">
        <v>0</v>
      </c>
      <c r="Y14" s="13"/>
      <c r="Z14" s="42" t="s">
        <v>9</v>
      </c>
      <c r="AA14" s="37" t="s">
        <v>42</v>
      </c>
      <c r="AB14" s="37" t="s">
        <v>43</v>
      </c>
      <c r="AC14" s="37" t="s">
        <v>44</v>
      </c>
      <c r="AD14" s="37" t="s">
        <v>45</v>
      </c>
      <c r="AE14" s="37" t="s">
        <v>46</v>
      </c>
      <c r="AF14" s="37" t="s">
        <v>47</v>
      </c>
      <c r="AG14" s="37" t="s">
        <v>48</v>
      </c>
      <c r="AH14" s="37" t="s">
        <v>49</v>
      </c>
      <c r="AI14" s="37" t="s">
        <v>50</v>
      </c>
      <c r="AJ14" s="37" t="s">
        <v>51</v>
      </c>
      <c r="AK14" s="37" t="s">
        <v>52</v>
      </c>
      <c r="AL14" s="37" t="s">
        <v>53</v>
      </c>
      <c r="AM14" s="37" t="s">
        <v>54</v>
      </c>
      <c r="AN14" s="37" t="s">
        <v>55</v>
      </c>
      <c r="AO14" s="36"/>
    </row>
    <row r="15" spans="2:41" ht="27" x14ac:dyDescent="0.25">
      <c r="B15" s="92" t="s">
        <v>56</v>
      </c>
      <c r="C15" s="73">
        <v>85</v>
      </c>
      <c r="D15" s="73">
        <v>182</v>
      </c>
      <c r="E15" s="73">
        <v>150</v>
      </c>
      <c r="F15" s="73">
        <v>82</v>
      </c>
      <c r="G15" s="73">
        <v>205</v>
      </c>
      <c r="H15" s="73">
        <v>133</v>
      </c>
      <c r="I15" s="73">
        <v>89</v>
      </c>
      <c r="J15" s="73">
        <v>90</v>
      </c>
      <c r="K15" s="73">
        <v>209</v>
      </c>
      <c r="L15" s="73">
        <v>134</v>
      </c>
      <c r="M15" s="73">
        <v>99</v>
      </c>
      <c r="N15" s="73">
        <v>102</v>
      </c>
      <c r="O15" s="72">
        <f t="shared" si="0"/>
        <v>1560</v>
      </c>
      <c r="P15" s="19"/>
      <c r="Q15" s="90"/>
      <c r="R15" s="12"/>
      <c r="S15" s="12"/>
      <c r="T15" s="12"/>
      <c r="U15" s="97" t="s">
        <v>25</v>
      </c>
      <c r="V15" s="81">
        <f>+V5*-1</f>
        <v>-723</v>
      </c>
      <c r="W15" s="13"/>
      <c r="X15" s="84" t="s">
        <v>16</v>
      </c>
      <c r="Y15" s="13"/>
      <c r="Z15" s="86" t="str">
        <f>IF(LEN('EX - Entrada de dados'!$U$4),'EX - Entrada de dados'!$U$4,"")</f>
        <v>Renda total</v>
      </c>
      <c r="AA15" s="38">
        <f>IF(LEN('EX - Entrada de dados'!$V$4),'EX - Entrada de dados'!$V$4,"")</f>
        <v>4444</v>
      </c>
      <c r="AB15" s="38">
        <f ca="1">IF(OR(LEN('EX - Entrada de dados'!$AA15)=0,AND(ROW()=ROW('EX - Entrada de dados'!$AA$15:$AA$23),'EX - Entrada de dados'!$AO$15)),'EX - Entrada de dados'!$AI15,"")</f>
        <v>4444</v>
      </c>
      <c r="AC15" s="38">
        <f ca="1">IF(LEN('EX - Entrada de dados'!$AA15)=0,0,IF(AND('EX - Entrada de dados'!$AI15&lt;0,'EX - Entrada de dados'!$AI15-'EX - Entrada de dados'!$AA15&lt;0,LEN('EX - Entrada de dados'!$AB15)=0),'EX - Entrada de dados'!$AI15-MIN(0,'EX - Entrada de dados'!$AA15),IF(AND('EX - Entrada de dados'!$AI15&gt;0,'EX - Entrada de dados'!$AI15-'EX - Entrada de dados'!$AA15&gt;0,LEN('EX - Entrada de dados'!$AB15)=0),'EX - Entrada de dados'!$AI15-MAX(0,'EX - Entrada de dados'!$AA15),0)))</f>
        <v>0</v>
      </c>
      <c r="AD15" s="38">
        <f ca="1">IF(LEN('EX - Entrada de dados'!$AA15)=0,0,IF(AND('EX - Entrada de dados'!$AI15&lt;0,'EX - Entrada de dados'!$AA15&lt;0,LEN('EX - Entrada de dados'!$AB15)=0),MAX('EX - Entrada de dados'!$AA15,'EX - Entrada de dados'!$AI15),0))</f>
        <v>0</v>
      </c>
      <c r="AE15" s="38">
        <f ca="1">IF(LEN('EX - Entrada de dados'!$AA15)=0,0,IF(AND('EX - Entrada de dados'!$AI15-'EX - Entrada de dados'!$AA15&lt;0,'EX - Entrada de dados'!$AA15&gt;0,LEN('EX - Entrada de dados'!$AB15)=0),MAX(-'EX - Entrada de dados'!$AA15,'EX - Entrada de dados'!$AI15-'EX - Entrada de dados'!$AA15),0))</f>
        <v>0</v>
      </c>
      <c r="AF15" s="38">
        <f ca="1">IF(LEN('EX - Entrada de dados'!$AA15)=0,0,IF(AND('EX - Entrada de dados'!$AI15-'EX - Entrada de dados'!$AA15&gt;0,'EX - Entrada de dados'!$AA15&lt;0,LEN('EX - Entrada de dados'!$AB15)=0),MIN(-'EX - Entrada de dados'!$AA15,'EX - Entrada de dados'!$AI15-'EX - Entrada de dados'!$AA15),0))</f>
        <v>0</v>
      </c>
      <c r="AG15" s="38">
        <f ca="1">IF(LEN('EX - Entrada de dados'!$AA15)=0,0,IF(AND('EX - Entrada de dados'!$AI15&gt;0,'EX - Entrada de dados'!$AA15&gt;0,LEN('EX - Entrada de dados'!$AB15)=0),MIN('EX - Entrada de dados'!$AA15,'EX - Entrada de dados'!$AI15),0))</f>
        <v>0</v>
      </c>
      <c r="AH15" s="39">
        <f ca="1">IF(ROW()=ROW('EX - Entrada de dados'!$AA$15:$AA$23),1/ROWS('EX - Entrada de dados'!$AA$15:$AA$23),IF(ROW()=ROW('EX - Entrada de dados'!$AA$15:$AA$23)+ROWS('EX - Entrada de dados'!$AH$15:$AH$23)-1,NA(),OFFSET('EX - Entrada de dados'!$AH15,-1,0)+1/ROWS('EX - Entrada de dados'!$AA$15:$AA$23)))</f>
        <v>0.1111111111111111</v>
      </c>
      <c r="AI15" s="38">
        <f ca="1">IF(ROW()=ROW('EX - Entrada de dados'!$AA$15:$AA$23),0,OFFSET('EX - Entrada de dados'!$AI15,-1,0))+IF(LEN('EX - Entrada de dados'!$AA15),'EX - Entrada de dados'!$AA15,0)</f>
        <v>4444</v>
      </c>
      <c r="AJ15" s="38" t="e">
        <f>IF('EX - Entrada de dados'!$AO$17=1,IF(LEN('EX - Entrada de dados'!$AB15),'EX - Entrada de dados'!$AB15/2,'EX - Entrada de dados'!$AI15-'EX - Entrada de dados'!$AA15/2),NA())</f>
        <v>#N/A</v>
      </c>
      <c r="AK15" s="38">
        <f ca="1">IF(OR('EX - Entrada de dados'!$AO$17=2,AND('EX - Entrada de dados'!$AO$17=3,OR(AND(LEN('EX - Entrada de dados'!$AB15)&gt;0,'EX - Entrada de dados'!$AI15&gt;0),AND(LEN('EX - Entrada de dados'!$AA15),'EX - Entrada de dados'!$AA15&gt;=0)))),IF(LEN('EX - Entrada de dados'!$AB15),MAX(0,'EX - Entrada de dados'!$AI15),'EX - Entrada de dados'!$AI15-MIN(0,'EX - Entrada de dados'!$AA15)),NA())</f>
        <v>4444</v>
      </c>
      <c r="AL15" s="38" t="e">
        <f ca="1">IF('EX - Entrada de dados'!$AO$17=3,IF(LEN('EX - Entrada de dados'!$AB15),IF('EX - Entrada de dados'!$AB15&lt;0,'EX - Entrada de dados'!$AB15,NA()),IF('EX - Entrada de dados'!$AA15&lt;0,'EX - Entrada de dados'!$AI15,NA())),NA())</f>
        <v>#N/A</v>
      </c>
      <c r="AM15" s="39">
        <f ca="1">IF(ROW()=ROW('EX - Entrada de dados'!$AA$15:$AA$23),0.5/ROWS('EX - Entrada de dados'!$AA$15:$AA$23),OFFSET('EX - Entrada de dados'!$AM15,-1,0)+1/ROWS('EX - Entrada de dados'!$AA$15:$AA$23))</f>
        <v>5.5555555555555552E-2</v>
      </c>
      <c r="AN15" s="38">
        <f>IF(LEN('EX - Entrada de dados'!$AA15),'EX - Entrada de dados'!$AA15,'EX - Entrada de dados'!$AB15)</f>
        <v>4444</v>
      </c>
      <c r="AO15" s="40" t="b">
        <v>1</v>
      </c>
    </row>
    <row r="16" spans="2:41" ht="20.100000000000001" customHeight="1" x14ac:dyDescent="0.25">
      <c r="B16" s="92" t="s">
        <v>57</v>
      </c>
      <c r="C16" s="73">
        <v>200</v>
      </c>
      <c r="D16" s="73">
        <v>187</v>
      </c>
      <c r="E16" s="73">
        <v>11</v>
      </c>
      <c r="F16" s="73">
        <v>120</v>
      </c>
      <c r="G16" s="73">
        <v>7</v>
      </c>
      <c r="H16" s="73">
        <v>1</v>
      </c>
      <c r="I16" s="73">
        <v>25</v>
      </c>
      <c r="J16" s="73">
        <v>4</v>
      </c>
      <c r="K16" s="73">
        <v>44</v>
      </c>
      <c r="L16" s="73">
        <v>160</v>
      </c>
      <c r="M16" s="73">
        <v>159</v>
      </c>
      <c r="N16" s="73">
        <v>51</v>
      </c>
      <c r="O16" s="72">
        <f t="shared" si="0"/>
        <v>969</v>
      </c>
      <c r="P16" s="19"/>
      <c r="Q16" s="90"/>
      <c r="R16" s="12"/>
      <c r="S16" s="12"/>
      <c r="T16" s="12"/>
      <c r="U16" s="60" t="s">
        <v>27</v>
      </c>
      <c r="V16" s="82">
        <f>SUM(V14:V15)</f>
        <v>3721</v>
      </c>
      <c r="W16" s="13"/>
      <c r="X16" s="84" t="s">
        <v>17</v>
      </c>
      <c r="Y16" s="13"/>
      <c r="Z16" s="87" t="str">
        <f>IF(LEN('EX - Entrada de dados'!$U$5),'EX - Entrada de dados'!$U$5,"")</f>
        <v>Custo das mercadorias vendidas</v>
      </c>
      <c r="AA16" s="41">
        <f>IF(LEN('EX - Entrada de dados'!$V$5),'EX - Entrada de dados'!$V$15,"")</f>
        <v>-723</v>
      </c>
      <c r="AB16" s="41" t="str">
        <f>IF(OR(LEN('EX - Entrada de dados'!$AA16)=0,AND(ROW()=ROW('EX - Entrada de dados'!$AA$15:$AA$23),'EX - Entrada de dados'!$AO$15)),'EX - Entrada de dados'!$AI16,"")</f>
        <v/>
      </c>
      <c r="AC16" s="41">
        <f ca="1">IF(LEN('EX - Entrada de dados'!$AA16)=0,0,IF(AND('EX - Entrada de dados'!$AI16&lt;0,'EX - Entrada de dados'!$AI16-'EX - Entrada de dados'!$AA16&lt;0,LEN('EX - Entrada de dados'!$AB16)=0),'EX - Entrada de dados'!$AI16-MIN(0,'EX - Entrada de dados'!$AA16),IF(AND('EX - Entrada de dados'!$AI16&gt;0,'EX - Entrada de dados'!$AI16-'EX - Entrada de dados'!$AA16&gt;0,LEN('EX - Entrada de dados'!$AB16)=0),'EX - Entrada de dados'!$AI16-MAX(0,'EX - Entrada de dados'!$AA16),0)))</f>
        <v>3721</v>
      </c>
      <c r="AD16" s="41">
        <f ca="1">IF(LEN('EX - Entrada de dados'!$AA16)=0,0,IF(AND('EX - Entrada de dados'!$AI16&lt;0,'EX - Entrada de dados'!$AA16&lt;0,LEN('EX - Entrada de dados'!$AB16)=0),MAX('EX - Entrada de dados'!$AA16,'EX - Entrada de dados'!$AI16),0))</f>
        <v>0</v>
      </c>
      <c r="AE16" s="41">
        <f ca="1">IF(LEN('EX - Entrada de dados'!$AA16)=0,0,IF(AND('EX - Entrada de dados'!$AI16-'EX - Entrada de dados'!$AA16&lt;0,'EX - Entrada de dados'!$AA16&gt;0,LEN('EX - Entrada de dados'!$AB16)=0),MAX(-'EX - Entrada de dados'!$AA16,'EX - Entrada de dados'!$AI16-'EX - Entrada de dados'!$AA16),0))</f>
        <v>0</v>
      </c>
      <c r="AF16" s="41">
        <f ca="1">IF(LEN('EX - Entrada de dados'!$AA16)=0,0,IF(AND('EX - Entrada de dados'!$AI16-'EX - Entrada de dados'!$AA16&gt;0,'EX - Entrada de dados'!$AA16&lt;0,LEN('EX - Entrada de dados'!$AB16)=0),MIN(-'EX - Entrada de dados'!$AA16,'EX - Entrada de dados'!$AI16-'EX - Entrada de dados'!$AA16),0))</f>
        <v>723</v>
      </c>
      <c r="AG16" s="41">
        <f ca="1">IF(LEN('EX - Entrada de dados'!$AA16)=0,0,IF(AND('EX - Entrada de dados'!$AI16&gt;0,'EX - Entrada de dados'!$AA16&gt;0,LEN('EX - Entrada de dados'!$AB16)=0),MIN('EX - Entrada de dados'!$AA16,'EX - Entrada de dados'!$AI16),0))</f>
        <v>0</v>
      </c>
      <c r="AH16" s="40">
        <f ca="1">IF(ROW()=ROW('EX - Entrada de dados'!$AA$15:$AA$23),1/ROWS('EX - Entrada de dados'!$AA$15:$AA$23),IF(ROW()=ROW('EX - Entrada de dados'!$AA$15:$AA$23)+ROWS('EX - Entrada de dados'!$AH$15:$AH$23)-1,NA(),OFFSET('EX - Entrada de dados'!$AH16,-1,0)+1/ROWS('EX - Entrada de dados'!$AA$15:$AA$23)))</f>
        <v>0.22222222222222221</v>
      </c>
      <c r="AI16" s="41">
        <f ca="1">IF(ROW()=ROW('EX - Entrada de dados'!$AA$15:$AA$23),0,OFFSET('EX - Entrada de dados'!$AI16,-1,0))+IF(LEN('EX - Entrada de dados'!$AA16),'EX - Entrada de dados'!$AA16,0)</f>
        <v>3721</v>
      </c>
      <c r="AJ16" s="41" t="e">
        <f>IF('EX - Entrada de dados'!$AO$17=1,IF(LEN('EX - Entrada de dados'!$AB16),'EX - Entrada de dados'!$AB16/2,'EX - Entrada de dados'!$AI16-'EX - Entrada de dados'!$AA16/2),NA())</f>
        <v>#N/A</v>
      </c>
      <c r="AK16" s="41" t="e">
        <f ca="1">IF(OR('EX - Entrada de dados'!$AO$17=2,AND('EX - Entrada de dados'!$AO$17=3,OR(AND(LEN('EX - Entrada de dados'!$AB16)&gt;0,'EX - Entrada de dados'!$AI16&gt;0),AND(LEN('EX - Entrada de dados'!$AA16),'EX - Entrada de dados'!$AA16&gt;=0)))),IF(LEN('EX - Entrada de dados'!$AB16),MAX(0,'EX - Entrada de dados'!$AI16),'EX - Entrada de dados'!$AI16-MIN(0,'EX - Entrada de dados'!$AA16)),NA())</f>
        <v>#N/A</v>
      </c>
      <c r="AL16" s="41">
        <f ca="1">IF('EX - Entrada de dados'!$AO$17=3,IF(LEN('EX - Entrada de dados'!$AB16),IF('EX - Entrada de dados'!$AB16&lt;0,'EX - Entrada de dados'!$AB16,NA()),IF('EX - Entrada de dados'!$AA16&lt;0,'EX - Entrada de dados'!$AI16,NA())),NA())</f>
        <v>3721</v>
      </c>
      <c r="AM16" s="40">
        <f ca="1">IF(ROW()=ROW('EX - Entrada de dados'!$AA$15:$AA$23),0.5/ROWS('EX - Entrada de dados'!$AA$15:$AA$23),OFFSET('EX - Entrada de dados'!$AM16,-1,0)+1/ROWS('EX - Entrada de dados'!$AA$15:$AA$23))</f>
        <v>0.16666666666666666</v>
      </c>
      <c r="AN16" s="41">
        <f>IF(LEN('EX - Entrada de dados'!$AA16),'EX - Entrada de dados'!$AA16,'EX - Entrada de dados'!$AB16)</f>
        <v>-723</v>
      </c>
      <c r="AO16" s="40"/>
    </row>
    <row r="17" spans="2:41" ht="20.100000000000001" customHeight="1" x14ac:dyDescent="0.25">
      <c r="B17" s="92" t="s">
        <v>58</v>
      </c>
      <c r="C17" s="73">
        <v>177</v>
      </c>
      <c r="D17" s="73">
        <v>42</v>
      </c>
      <c r="E17" s="73">
        <v>200</v>
      </c>
      <c r="F17" s="73">
        <v>113</v>
      </c>
      <c r="G17" s="73">
        <v>28</v>
      </c>
      <c r="H17" s="73">
        <v>181</v>
      </c>
      <c r="I17" s="73">
        <v>40</v>
      </c>
      <c r="J17" s="73">
        <v>56</v>
      </c>
      <c r="K17" s="73">
        <v>20</v>
      </c>
      <c r="L17" s="73">
        <v>139</v>
      </c>
      <c r="M17" s="73">
        <v>120</v>
      </c>
      <c r="N17" s="73">
        <v>186</v>
      </c>
      <c r="O17" s="72">
        <f t="shared" si="0"/>
        <v>1302</v>
      </c>
      <c r="P17" s="19"/>
      <c r="Q17" s="90"/>
      <c r="R17" s="12"/>
      <c r="S17" s="12"/>
      <c r="T17" s="12"/>
      <c r="U17" s="60" t="s">
        <v>29</v>
      </c>
      <c r="V17" s="81">
        <f>+V7*-1</f>
        <v>-1434</v>
      </c>
      <c r="W17" s="13"/>
      <c r="X17" s="13"/>
      <c r="Y17" s="13"/>
      <c r="Z17" s="86" t="str">
        <f>IF(LEN('EX - Entrada de dados'!$U$6),'EX - Entrada de dados'!$U$6,"")</f>
        <v>Lucro bruto</v>
      </c>
      <c r="AA17" s="38" t="str">
        <f>IF(LEN('EX - Entrada de dados'!$V$6),'EX - Entrada de dados'!$V$6,"")</f>
        <v/>
      </c>
      <c r="AB17" s="38">
        <f ca="1">IF(OR(LEN('EX - Entrada de dados'!$AA17)=0,AND(ROW()=ROW('EX - Entrada de dados'!$AA$15:$AA$23),'EX - Entrada de dados'!$AO$15)),'EX - Entrada de dados'!$AI17,"")</f>
        <v>3721</v>
      </c>
      <c r="AC17" s="38">
        <f>IF(LEN('EX - Entrada de dados'!$AA17)=0,0,IF(AND('EX - Entrada de dados'!$AI17&lt;0,'EX - Entrada de dados'!$AI17-'EX - Entrada de dados'!$AA17&lt;0,LEN('EX - Entrada de dados'!$AB17)=0),'EX - Entrada de dados'!$AI17-MIN(0,'EX - Entrada de dados'!$AA17),IF(AND('EX - Entrada de dados'!$AI17&gt;0,'EX - Entrada de dados'!$AI17-'EX - Entrada de dados'!$AA17&gt;0,LEN('EX - Entrada de dados'!$AB17)=0),'EX - Entrada de dados'!$AI17-MAX(0,'EX - Entrada de dados'!$AA17),0)))</f>
        <v>0</v>
      </c>
      <c r="AD17" s="38">
        <f>IF(LEN('EX - Entrada de dados'!$AA17)=0,0,IF(AND('EX - Entrada de dados'!$AI17&lt;0,'EX - Entrada de dados'!$AA17&lt;0,LEN('EX - Entrada de dados'!$AB17)=0),MAX('EX - Entrada de dados'!$AA17,'EX - Entrada de dados'!$AI17),0))</f>
        <v>0</v>
      </c>
      <c r="AE17" s="38">
        <f>IF(LEN('EX - Entrada de dados'!$AA17)=0,0,IF(AND('EX - Entrada de dados'!$AI17-'EX - Entrada de dados'!$AA17&lt;0,'EX - Entrada de dados'!$AA17&gt;0,LEN('EX - Entrada de dados'!$AB17)=0),MAX(-'EX - Entrada de dados'!$AA17,'EX - Entrada de dados'!$AI17-'EX - Entrada de dados'!$AA17),0))</f>
        <v>0</v>
      </c>
      <c r="AF17" s="38">
        <f>IF(LEN('EX - Entrada de dados'!$AA17)=0,0,IF(AND('EX - Entrada de dados'!$AI17-'EX - Entrada de dados'!$AA17&gt;0,'EX - Entrada de dados'!$AA17&lt;0,LEN('EX - Entrada de dados'!$AB17)=0),MIN(-'EX - Entrada de dados'!$AA17,'EX - Entrada de dados'!$AI17-'EX - Entrada de dados'!$AA17),0))</f>
        <v>0</v>
      </c>
      <c r="AG17" s="38">
        <f>IF(LEN('EX - Entrada de dados'!$AA17)=0,0,IF(AND('EX - Entrada de dados'!$AI17&gt;0,'EX - Entrada de dados'!$AA17&gt;0,LEN('EX - Entrada de dados'!$AB17)=0),MIN('EX - Entrada de dados'!$AA17,'EX - Entrada de dados'!$AI17),0))</f>
        <v>0</v>
      </c>
      <c r="AH17" s="39">
        <f ca="1">IF(ROW()=ROW('EX - Entrada de dados'!$AA$15:$AA$23),1/ROWS('EX - Entrada de dados'!$AA$15:$AA$23),IF(ROW()=ROW('EX - Entrada de dados'!$AA$15:$AA$23)+ROWS('EX - Entrada de dados'!$AH$15:$AH$23)-1,NA(),OFFSET('EX - Entrada de dados'!$AH17,-1,0)+1/ROWS('EX - Entrada de dados'!$AA$15:$AA$23)))</f>
        <v>0.33333333333333331</v>
      </c>
      <c r="AI17" s="38">
        <f ca="1">IF(ROW()=ROW('EX - Entrada de dados'!$AA$15:$AA$23),0,OFFSET('EX - Entrada de dados'!$AI17,-1,0))+IF(LEN('EX - Entrada de dados'!$AA17),'EX - Entrada de dados'!$AA17,0)</f>
        <v>3721</v>
      </c>
      <c r="AJ17" s="38" t="e">
        <f>IF('EX - Entrada de dados'!$AO$17=1,IF(LEN('EX - Entrada de dados'!$AB17),'EX - Entrada de dados'!$AB17/2,'EX - Entrada de dados'!$AI17-'EX - Entrada de dados'!$AA17/2),NA())</f>
        <v>#N/A</v>
      </c>
      <c r="AK17" s="38">
        <f ca="1">IF(OR('EX - Entrada de dados'!$AO$17=2,AND('EX - Entrada de dados'!$AO$17=3,OR(AND(LEN('EX - Entrada de dados'!$AB17)&gt;0,'EX - Entrada de dados'!$AI17&gt;0),AND(LEN('EX - Entrada de dados'!$AA17),'EX - Entrada de dados'!$AA17&gt;=0)))),IF(LEN('EX - Entrada de dados'!$AB17),MAX(0,'EX - Entrada de dados'!$AI17),'EX - Entrada de dados'!$AI17-MIN(0,'EX - Entrada de dados'!$AA17)),NA())</f>
        <v>3721</v>
      </c>
      <c r="AL17" s="38" t="e">
        <f ca="1">IF('EX - Entrada de dados'!$AO$17=3,IF(LEN('EX - Entrada de dados'!$AB17),IF('EX - Entrada de dados'!$AB17&lt;0,'EX - Entrada de dados'!$AB17,NA()),IF('EX - Entrada de dados'!$AA17&lt;0,'EX - Entrada de dados'!$AI17,NA())),NA())</f>
        <v>#N/A</v>
      </c>
      <c r="AM17" s="39">
        <f ca="1">IF(ROW()=ROW('EX - Entrada de dados'!$AA$15:$AA$23),0.5/ROWS('EX - Entrada de dados'!$AA$15:$AA$23),OFFSET('EX - Entrada de dados'!$AM17,-1,0)+1/ROWS('EX - Entrada de dados'!$AA$15:$AA$23))</f>
        <v>0.27777777777777779</v>
      </c>
      <c r="AN17" s="38">
        <f ca="1">IF(LEN('EX - Entrada de dados'!$AA17),'EX - Entrada de dados'!$AA17,'EX - Entrada de dados'!$AB17)</f>
        <v>3721</v>
      </c>
      <c r="AO17" s="40">
        <v>3</v>
      </c>
    </row>
    <row r="18" spans="2:41" ht="27" x14ac:dyDescent="0.25">
      <c r="B18" s="92" t="s">
        <v>59</v>
      </c>
      <c r="C18" s="73">
        <v>39</v>
      </c>
      <c r="D18" s="73">
        <v>168</v>
      </c>
      <c r="E18" s="73">
        <v>195</v>
      </c>
      <c r="F18" s="73">
        <v>81</v>
      </c>
      <c r="G18" s="73">
        <v>80</v>
      </c>
      <c r="H18" s="73">
        <v>13</v>
      </c>
      <c r="I18" s="73">
        <v>58</v>
      </c>
      <c r="J18" s="73">
        <v>40</v>
      </c>
      <c r="K18" s="73">
        <v>209</v>
      </c>
      <c r="L18" s="73">
        <v>90</v>
      </c>
      <c r="M18" s="73">
        <v>121</v>
      </c>
      <c r="N18" s="73">
        <v>26</v>
      </c>
      <c r="O18" s="72">
        <f t="shared" si="0"/>
        <v>1120</v>
      </c>
      <c r="P18" s="19"/>
      <c r="Q18" s="90"/>
      <c r="R18" s="12"/>
      <c r="S18" s="12"/>
      <c r="T18" s="12"/>
      <c r="U18" s="97" t="s">
        <v>31</v>
      </c>
      <c r="V18" s="82">
        <f>SUM(V16:V17)</f>
        <v>2287</v>
      </c>
      <c r="W18" s="13"/>
      <c r="X18" s="13"/>
      <c r="Y18" s="13"/>
      <c r="Z18" s="87" t="str">
        <f>IF(LEN('EX - Entrada de dados'!$U$7),'EX - Entrada de dados'!$U$7,"")</f>
        <v>Despesas</v>
      </c>
      <c r="AA18" s="41">
        <f>IF(LEN('EX - Entrada de dados'!$V$7),'EX - Entrada de dados'!$V$7,"")*-1</f>
        <v>-1434</v>
      </c>
      <c r="AB18" s="41" t="str">
        <f>IF(OR(LEN('EX - Entrada de dados'!$AA18)=0,AND(ROW()=ROW('EX - Entrada de dados'!$AA$15:$AA$23),'EX - Entrada de dados'!$AO$15)),'EX - Entrada de dados'!$AI18,"")</f>
        <v/>
      </c>
      <c r="AC18" s="41">
        <f ca="1">IF(LEN('EX - Entrada de dados'!$AA18)=0,0,IF(AND('EX - Entrada de dados'!$AI18&lt;0,'EX - Entrada de dados'!$AI18-'EX - Entrada de dados'!$AA18&lt;0,LEN('EX - Entrada de dados'!$AB18)=0),'EX - Entrada de dados'!$AI18-MIN(0,'EX - Entrada de dados'!$AA18),IF(AND('EX - Entrada de dados'!$AI18&gt;0,'EX - Entrada de dados'!$AI18-'EX - Entrada de dados'!$AA18&gt;0,LEN('EX - Entrada de dados'!$AB18)=0),'EX - Entrada de dados'!$AI18-MAX(0,'EX - Entrada de dados'!$AA18),0)))</f>
        <v>2287</v>
      </c>
      <c r="AD18" s="41">
        <f ca="1">IF(LEN('EX - Entrada de dados'!$AA18)=0,0,IF(AND('EX - Entrada de dados'!$AI18&lt;0,'EX - Entrada de dados'!$AA18&lt;0,LEN('EX - Entrada de dados'!$AB18)=0),MAX('EX - Entrada de dados'!$AA18,'EX - Entrada de dados'!$AI18),0))</f>
        <v>0</v>
      </c>
      <c r="AE18" s="41">
        <f ca="1">IF(LEN('EX - Entrada de dados'!$AA18)=0,0,IF(AND('EX - Entrada de dados'!$AI18-'EX - Entrada de dados'!$AA18&lt;0,'EX - Entrada de dados'!$AA18&gt;0,LEN('EX - Entrada de dados'!$AB18)=0),MAX(-'EX - Entrada de dados'!$AA18,'EX - Entrada de dados'!$AI18-'EX - Entrada de dados'!$AA18),0))</f>
        <v>0</v>
      </c>
      <c r="AF18" s="41">
        <f ca="1">IF(LEN('EX - Entrada de dados'!$AA18)=0,0,IF(AND('EX - Entrada de dados'!$AI18-'EX - Entrada de dados'!$AA18&gt;0,'EX - Entrada de dados'!$AA18&lt;0,LEN('EX - Entrada de dados'!$AB18)=0),MIN(-'EX - Entrada de dados'!$AA18,'EX - Entrada de dados'!$AI18-'EX - Entrada de dados'!$AA18),0))</f>
        <v>1434</v>
      </c>
      <c r="AG18" s="41">
        <f ca="1">IF(LEN('EX - Entrada de dados'!$AA18)=0,0,IF(AND('EX - Entrada de dados'!$AI18&gt;0,'EX - Entrada de dados'!$AA18&gt;0,LEN('EX - Entrada de dados'!$AB18)=0),MIN('EX - Entrada de dados'!$AA18,'EX - Entrada de dados'!$AI18),0))</f>
        <v>0</v>
      </c>
      <c r="AH18" s="40">
        <f ca="1">IF(ROW()=ROW('EX - Entrada de dados'!$AA$15:$AA$23),1/ROWS('EX - Entrada de dados'!$AA$15:$AA$23),IF(ROW()=ROW('EX - Entrada de dados'!$AA$15:$AA$23)+ROWS('EX - Entrada de dados'!$AH$15:$AH$23)-1,NA(),OFFSET('EX - Entrada de dados'!$AH18,-1,0)+1/ROWS('EX - Entrada de dados'!$AA$15:$AA$23)))</f>
        <v>0.44444444444444442</v>
      </c>
      <c r="AI18" s="41">
        <f ca="1">IF(ROW()=ROW('EX - Entrada de dados'!$AA$15:$AA$23),0,OFFSET('EX - Entrada de dados'!$AI18,-1,0))+IF(LEN('EX - Entrada de dados'!$AA18),'EX - Entrada de dados'!$AA18,0)</f>
        <v>2287</v>
      </c>
      <c r="AJ18" s="41" t="e">
        <f>IF('EX - Entrada de dados'!$AO$17=1,IF(LEN('EX - Entrada de dados'!$AB18),'EX - Entrada de dados'!$AB18/2,'EX - Entrada de dados'!$AI18-'EX - Entrada de dados'!$AA18/2),NA())</f>
        <v>#N/A</v>
      </c>
      <c r="AK18" s="41" t="e">
        <f ca="1">IF(OR('EX - Entrada de dados'!$AO$17=2,AND('EX - Entrada de dados'!$AO$17=3,OR(AND(LEN('EX - Entrada de dados'!$AB18)&gt;0,'EX - Entrada de dados'!$AI18&gt;0),AND(LEN('EX - Entrada de dados'!$AA18),'EX - Entrada de dados'!$AA18&gt;=0)))),IF(LEN('EX - Entrada de dados'!$AB18),MAX(0,'EX - Entrada de dados'!$AI18),'EX - Entrada de dados'!$AI18-MIN(0,'EX - Entrada de dados'!$AA18)),NA())</f>
        <v>#N/A</v>
      </c>
      <c r="AL18" s="41">
        <f ca="1">IF('EX - Entrada de dados'!$AO$17=3,IF(LEN('EX - Entrada de dados'!$AB18),IF('EX - Entrada de dados'!$AB18&lt;0,'EX - Entrada de dados'!$AB18,NA()),IF('EX - Entrada de dados'!$AA18&lt;0,'EX - Entrada de dados'!$AI18,NA())),NA())</f>
        <v>2287</v>
      </c>
      <c r="AM18" s="40">
        <f ca="1">IF(ROW()=ROW('EX - Entrada de dados'!$AA$15:$AA$23),0.5/ROWS('EX - Entrada de dados'!$AA$15:$AA$23),OFFSET('EX - Entrada de dados'!$AM18,-1,0)+1/ROWS('EX - Entrada de dados'!$AA$15:$AA$23))</f>
        <v>0.3888888888888889</v>
      </c>
      <c r="AN18" s="41">
        <f>IF(LEN('EX - Entrada de dados'!$AA18),'EX - Entrada de dados'!$AA18,'EX - Entrada de dados'!$AB18)</f>
        <v>-1434</v>
      </c>
      <c r="AO18" s="40"/>
    </row>
    <row r="19" spans="2:41" ht="20.100000000000001" customHeight="1" x14ac:dyDescent="0.25">
      <c r="B19" s="92" t="s">
        <v>60</v>
      </c>
      <c r="C19" s="73">
        <v>210</v>
      </c>
      <c r="D19" s="73">
        <v>38</v>
      </c>
      <c r="E19" s="73">
        <v>75</v>
      </c>
      <c r="F19" s="73">
        <v>104</v>
      </c>
      <c r="G19" s="73">
        <v>57</v>
      </c>
      <c r="H19" s="73">
        <v>26</v>
      </c>
      <c r="I19" s="73">
        <v>24</v>
      </c>
      <c r="J19" s="73">
        <v>18</v>
      </c>
      <c r="K19" s="73">
        <v>55</v>
      </c>
      <c r="L19" s="73">
        <v>24</v>
      </c>
      <c r="M19" s="73">
        <v>18</v>
      </c>
      <c r="N19" s="73">
        <v>168</v>
      </c>
      <c r="O19" s="72">
        <f t="shared" si="0"/>
        <v>817</v>
      </c>
      <c r="P19" s="19"/>
      <c r="Q19" s="90"/>
      <c r="R19" s="12"/>
      <c r="S19" s="12"/>
      <c r="T19" s="12"/>
      <c r="U19" s="60" t="s">
        <v>33</v>
      </c>
      <c r="V19" s="81">
        <f>+V9*-1</f>
        <v>-415</v>
      </c>
      <c r="W19" s="13"/>
      <c r="X19" s="13"/>
      <c r="Y19" s="13"/>
      <c r="Z19" s="99" t="str">
        <f>IF(LEN('EX - Entrada de dados'!$U$8),'EX - Entrada de dados'!$U$8,"")</f>
        <v>Lucros antes dos impostos e juros</v>
      </c>
      <c r="AA19" s="38" t="str">
        <f>IF(LEN('EX - Entrada de dados'!$V$8),'EX - Entrada de dados'!$V$8,"")</f>
        <v/>
      </c>
      <c r="AB19" s="38">
        <f ca="1">IF(OR(LEN('EX - Entrada de dados'!$AA19)=0,AND(ROW()=ROW('EX - Entrada de dados'!$AA$15:$AA$23),'EX - Entrada de dados'!$AO$15)),'EX - Entrada de dados'!$AI19,"")</f>
        <v>2287</v>
      </c>
      <c r="AC19" s="38">
        <f>IF(LEN('EX - Entrada de dados'!$AA19)=0,0,IF(AND('EX - Entrada de dados'!$AI19&lt;0,'EX - Entrada de dados'!$AI19-'EX - Entrada de dados'!$AA19&lt;0,LEN('EX - Entrada de dados'!$AB19)=0),'EX - Entrada de dados'!$AI19-MIN(0,'EX - Entrada de dados'!$AA19),IF(AND('EX - Entrada de dados'!$AI19&gt;0,'EX - Entrada de dados'!$AI19-'EX - Entrada de dados'!$AA19&gt;0,LEN('EX - Entrada de dados'!$AB19)=0),'EX - Entrada de dados'!$AI19-MAX(0,'EX - Entrada de dados'!$AA19),0)))</f>
        <v>0</v>
      </c>
      <c r="AD19" s="38">
        <f>IF(LEN('EX - Entrada de dados'!$AA19)=0,0,IF(AND('EX - Entrada de dados'!$AI19&lt;0,'EX - Entrada de dados'!$AA19&lt;0,LEN('EX - Entrada de dados'!$AB19)=0),MAX('EX - Entrada de dados'!$AA19,'EX - Entrada de dados'!$AI19),0))</f>
        <v>0</v>
      </c>
      <c r="AE19" s="38">
        <f>IF(LEN('EX - Entrada de dados'!$AA19)=0,0,IF(AND('EX - Entrada de dados'!$AI19-'EX - Entrada de dados'!$AA19&lt;0,'EX - Entrada de dados'!$AA19&gt;0,LEN('EX - Entrada de dados'!$AB19)=0),MAX(-'EX - Entrada de dados'!$AA19,'EX - Entrada de dados'!$AI19-'EX - Entrada de dados'!$AA19),0))</f>
        <v>0</v>
      </c>
      <c r="AF19" s="38">
        <f>IF(LEN('EX - Entrada de dados'!$AA19)=0,0,IF(AND('EX - Entrada de dados'!$AI19-'EX - Entrada de dados'!$AA19&gt;0,'EX - Entrada de dados'!$AA19&lt;0,LEN('EX - Entrada de dados'!$AB19)=0),MIN(-'EX - Entrada de dados'!$AA19,'EX - Entrada de dados'!$AI19-'EX - Entrada de dados'!$AA19),0))</f>
        <v>0</v>
      </c>
      <c r="AG19" s="38">
        <f>IF(LEN('EX - Entrada de dados'!$AA19)=0,0,IF(AND('EX - Entrada de dados'!$AI19&gt;0,'EX - Entrada de dados'!$AA19&gt;0,LEN('EX - Entrada de dados'!$AB19)=0),MIN('EX - Entrada de dados'!$AA19,'EX - Entrada de dados'!$AI19),0))</f>
        <v>0</v>
      </c>
      <c r="AH19" s="39">
        <f ca="1">IF(ROW()=ROW('EX - Entrada de dados'!$AA$15:$AA$23),1/ROWS('EX - Entrada de dados'!$AA$15:$AA$23),IF(ROW()=ROW('EX - Entrada de dados'!$AA$15:$AA$23)+ROWS('EX - Entrada de dados'!$AH$15:$AH$23)-1,NA(),OFFSET('EX - Entrada de dados'!$AH19,-1,0)+1/ROWS('EX - Entrada de dados'!$AA$15:$AA$23)))</f>
        <v>0.55555555555555558</v>
      </c>
      <c r="AI19" s="38">
        <f ca="1">IF(ROW()=ROW('EX - Entrada de dados'!$AA$15:$AA$23),0,OFFSET('EX - Entrada de dados'!$AI19,-1,0))+IF(LEN('EX - Entrada de dados'!$AA19),'EX - Entrada de dados'!$AA19,0)</f>
        <v>2287</v>
      </c>
      <c r="AJ19" s="38" t="e">
        <f>IF('EX - Entrada de dados'!$AO$17=1,IF(LEN('EX - Entrada de dados'!$AB19),'EX - Entrada de dados'!$AB19/2,'EX - Entrada de dados'!$AI19-'EX - Entrada de dados'!$AA19/2),NA())</f>
        <v>#N/A</v>
      </c>
      <c r="AK19" s="38">
        <f ca="1">IF(OR('EX - Entrada de dados'!$AO$17=2,AND('EX - Entrada de dados'!$AO$17=3,OR(AND(LEN('EX - Entrada de dados'!$AB19)&gt;0,'EX - Entrada de dados'!$AI19&gt;0),AND(LEN('EX - Entrada de dados'!$AA19),'EX - Entrada de dados'!$AA19&gt;=0)))),IF(LEN('EX - Entrada de dados'!$AB19),MAX(0,'EX - Entrada de dados'!$AI19),'EX - Entrada de dados'!$AI19-MIN(0,'EX - Entrada de dados'!$AA19)),NA())</f>
        <v>2287</v>
      </c>
      <c r="AL19" s="38" t="e">
        <f ca="1">IF('EX - Entrada de dados'!$AO$17=3,IF(LEN('EX - Entrada de dados'!$AB19),IF('EX - Entrada de dados'!$AB19&lt;0,'EX - Entrada de dados'!$AB19,NA()),IF('EX - Entrada de dados'!$AA19&lt;0,'EX - Entrada de dados'!$AI19,NA())),NA())</f>
        <v>#N/A</v>
      </c>
      <c r="AM19" s="39">
        <f ca="1">IF(ROW()=ROW('EX - Entrada de dados'!$AA$15:$AA$23),0.5/ROWS('EX - Entrada de dados'!$AA$15:$AA$23),OFFSET('EX - Entrada de dados'!$AM19,-1,0)+1/ROWS('EX - Entrada de dados'!$AA$15:$AA$23))</f>
        <v>0.5</v>
      </c>
      <c r="AN19" s="38">
        <f ca="1">IF(LEN('EX - Entrada de dados'!$AA19),'EX - Entrada de dados'!$AA19,'EX - Entrada de dados'!$AB19)</f>
        <v>2287</v>
      </c>
      <c r="AO19" s="40"/>
    </row>
    <row r="20" spans="2:41" ht="20.100000000000001" customHeight="1" x14ac:dyDescent="0.25">
      <c r="B20" s="92" t="s">
        <v>61</v>
      </c>
      <c r="C20" s="73">
        <v>196</v>
      </c>
      <c r="D20" s="73">
        <v>146</v>
      </c>
      <c r="E20" s="73">
        <v>141</v>
      </c>
      <c r="F20" s="73">
        <v>151</v>
      </c>
      <c r="G20" s="73">
        <v>68</v>
      </c>
      <c r="H20" s="73">
        <v>149</v>
      </c>
      <c r="I20" s="73">
        <v>73</v>
      </c>
      <c r="J20" s="73">
        <v>89</v>
      </c>
      <c r="K20" s="73">
        <v>173</v>
      </c>
      <c r="L20" s="73">
        <v>185</v>
      </c>
      <c r="M20" s="73">
        <v>65</v>
      </c>
      <c r="N20" s="73">
        <v>66</v>
      </c>
      <c r="O20" s="72">
        <f t="shared" si="0"/>
        <v>1502</v>
      </c>
      <c r="P20" s="19"/>
      <c r="Q20" s="90"/>
      <c r="R20" s="12"/>
      <c r="S20" s="12"/>
      <c r="T20" s="12"/>
      <c r="U20" s="60" t="s">
        <v>35</v>
      </c>
      <c r="V20" s="82">
        <f>SUM(V18:V19)</f>
        <v>1872</v>
      </c>
      <c r="W20" s="13"/>
      <c r="X20" s="13"/>
      <c r="Y20" s="13"/>
      <c r="Z20" s="87" t="str">
        <f>IF(LEN('EX - Entrada de dados'!$U$9),'EX - Entrada de dados'!$U$9,"")</f>
        <v>Juros</v>
      </c>
      <c r="AA20" s="41">
        <f>IF(LEN('EX - Entrada de dados'!$V$9),'EX - Entrada de dados'!$V$9,"")*-1</f>
        <v>-415</v>
      </c>
      <c r="AB20" s="41" t="str">
        <f>IF(OR(LEN('EX - Entrada de dados'!$AA20)=0,AND(ROW()=ROW('EX - Entrada de dados'!$AA$15:$AA$23),'EX - Entrada de dados'!$AO$15)),'EX - Entrada de dados'!$AI20,"")</f>
        <v/>
      </c>
      <c r="AC20" s="41">
        <f ca="1">IF(LEN('EX - Entrada de dados'!$AA20)=0,0,IF(AND('EX - Entrada de dados'!$AI20&lt;0,'EX - Entrada de dados'!$AI20-'EX - Entrada de dados'!$AA20&lt;0,LEN('EX - Entrada de dados'!$AB20)=0),'EX - Entrada de dados'!$AI20-MIN(0,'EX - Entrada de dados'!$AA20),IF(AND('EX - Entrada de dados'!$AI20&gt;0,'EX - Entrada de dados'!$AI20-'EX - Entrada de dados'!$AA20&gt;0,LEN('EX - Entrada de dados'!$AB20)=0),'EX - Entrada de dados'!$AI20-MAX(0,'EX - Entrada de dados'!$AA20),0)))</f>
        <v>1872</v>
      </c>
      <c r="AD20" s="41">
        <f ca="1">IF(LEN('EX - Entrada de dados'!$AA20)=0,0,IF(AND('EX - Entrada de dados'!$AI20&lt;0,'EX - Entrada de dados'!$AA20&lt;0,LEN('EX - Entrada de dados'!$AB20)=0),MAX('EX - Entrada de dados'!$AA20,'EX - Entrada de dados'!$AI20),0))</f>
        <v>0</v>
      </c>
      <c r="AE20" s="41">
        <f ca="1">IF(LEN('EX - Entrada de dados'!$AA20)=0,0,IF(AND('EX - Entrada de dados'!$AI20-'EX - Entrada de dados'!$AA20&lt;0,'EX - Entrada de dados'!$AA20&gt;0,LEN('EX - Entrada de dados'!$AB20)=0),MAX(-'EX - Entrada de dados'!$AA20,'EX - Entrada de dados'!$AI20-'EX - Entrada de dados'!$AA20),0))</f>
        <v>0</v>
      </c>
      <c r="AF20" s="41">
        <f ca="1">IF(LEN('EX - Entrada de dados'!$AA20)=0,0,IF(AND('EX - Entrada de dados'!$AI20-'EX - Entrada de dados'!$AA20&gt;0,'EX - Entrada de dados'!$AA20&lt;0,LEN('EX - Entrada de dados'!$AB20)=0),MIN(-'EX - Entrada de dados'!$AA20,'EX - Entrada de dados'!$AI20-'EX - Entrada de dados'!$AA20),0))</f>
        <v>415</v>
      </c>
      <c r="AG20" s="41">
        <f ca="1">IF(LEN('EX - Entrada de dados'!$AA20)=0,0,IF(AND('EX - Entrada de dados'!$AI20&gt;0,'EX - Entrada de dados'!$AA20&gt;0,LEN('EX - Entrada de dados'!$AB20)=0),MIN('EX - Entrada de dados'!$AA20,'EX - Entrada de dados'!$AI20),0))</f>
        <v>0</v>
      </c>
      <c r="AH20" s="40">
        <f ca="1">IF(ROW()=ROW('EX - Entrada de dados'!$AA$15:$AA$23),1/ROWS('EX - Entrada de dados'!$AA$15:$AA$23),IF(ROW()=ROW('EX - Entrada de dados'!$AA$15:$AA$23)+ROWS('EX - Entrada de dados'!$AH$15:$AH$23)-1,NA(),OFFSET('EX - Entrada de dados'!$AH20,-1,0)+1/ROWS('EX - Entrada de dados'!$AA$15:$AA$23)))</f>
        <v>0.66666666666666674</v>
      </c>
      <c r="AI20" s="41">
        <f ca="1">IF(ROW()=ROW('EX - Entrada de dados'!$AA$15:$AA$23),0,OFFSET('EX - Entrada de dados'!$AI20,-1,0))+IF(LEN('EX - Entrada de dados'!$AA20),'EX - Entrada de dados'!$AA20,0)</f>
        <v>1872</v>
      </c>
      <c r="AJ20" s="41" t="e">
        <f>IF('EX - Entrada de dados'!$AO$17=1,IF(LEN('EX - Entrada de dados'!$AB20),'EX - Entrada de dados'!$AB20/2,'EX - Entrada de dados'!$AI20-'EX - Entrada de dados'!$AA20/2),NA())</f>
        <v>#N/A</v>
      </c>
      <c r="AK20" s="41" t="e">
        <f ca="1">IF(OR('EX - Entrada de dados'!$AO$17=2,AND('EX - Entrada de dados'!$AO$17=3,OR(AND(LEN('EX - Entrada de dados'!$AB20)&gt;0,'EX - Entrada de dados'!$AI20&gt;0),AND(LEN('EX - Entrada de dados'!$AA20),'EX - Entrada de dados'!$AA20&gt;=0)))),IF(LEN('EX - Entrada de dados'!$AB20),MAX(0,'EX - Entrada de dados'!$AI20),'EX - Entrada de dados'!$AI20-MIN(0,'EX - Entrada de dados'!$AA20)),NA())</f>
        <v>#N/A</v>
      </c>
      <c r="AL20" s="41">
        <f ca="1">IF('EX - Entrada de dados'!$AO$17=3,IF(LEN('EX - Entrada de dados'!$AB20),IF('EX - Entrada de dados'!$AB20&lt;0,'EX - Entrada de dados'!$AB20,NA()),IF('EX - Entrada de dados'!$AA20&lt;0,'EX - Entrada de dados'!$AI20,NA())),NA())</f>
        <v>1872</v>
      </c>
      <c r="AM20" s="40">
        <f ca="1">IF(ROW()=ROW('EX - Entrada de dados'!$AA$15:$AA$23),0.5/ROWS('EX - Entrada de dados'!$AA$15:$AA$23),OFFSET('EX - Entrada de dados'!$AM20,-1,0)+1/ROWS('EX - Entrada de dados'!$AA$15:$AA$23))</f>
        <v>0.61111111111111116</v>
      </c>
      <c r="AN20" s="41">
        <f>IF(LEN('EX - Entrada de dados'!$AA20),'EX - Entrada de dados'!$AA20,'EX - Entrada de dados'!$AB20)</f>
        <v>-415</v>
      </c>
      <c r="AO20" s="40"/>
    </row>
    <row r="21" spans="2:41" ht="20.100000000000001" customHeight="1" x14ac:dyDescent="0.25">
      <c r="B21" s="92" t="s">
        <v>62</v>
      </c>
      <c r="C21" s="73">
        <v>164</v>
      </c>
      <c r="D21" s="73">
        <v>163</v>
      </c>
      <c r="E21" s="73">
        <v>77</v>
      </c>
      <c r="F21" s="73">
        <v>155</v>
      </c>
      <c r="G21" s="73">
        <v>168</v>
      </c>
      <c r="H21" s="73">
        <v>94</v>
      </c>
      <c r="I21" s="73">
        <v>27</v>
      </c>
      <c r="J21" s="73">
        <v>64</v>
      </c>
      <c r="K21" s="73">
        <v>197</v>
      </c>
      <c r="L21" s="73">
        <v>87</v>
      </c>
      <c r="M21" s="73">
        <v>3</v>
      </c>
      <c r="N21" s="73">
        <v>78</v>
      </c>
      <c r="O21" s="72">
        <f t="shared" si="0"/>
        <v>1277</v>
      </c>
      <c r="P21" s="19"/>
      <c r="Q21" s="90"/>
      <c r="R21" s="12"/>
      <c r="S21" s="12"/>
      <c r="T21" s="12"/>
      <c r="U21" s="60" t="s">
        <v>37</v>
      </c>
      <c r="V21" s="81">
        <f>+V11*-1</f>
        <v>-310</v>
      </c>
      <c r="W21" s="13"/>
      <c r="X21" s="13"/>
      <c r="Y21" s="13"/>
      <c r="Z21" s="86" t="str">
        <f>IF(LEN('EX - Entrada de dados'!$U$10),'EX - Entrada de dados'!$U$10,"")</f>
        <v>Receita antes dos impostos</v>
      </c>
      <c r="AA21" s="38" t="str">
        <f>IF(LEN('EX - Entrada de dados'!$V$10),'EX - Entrada de dados'!$V$10,"")</f>
        <v/>
      </c>
      <c r="AB21" s="38">
        <f ca="1">IF(OR(LEN('EX - Entrada de dados'!$AA21)=0,AND(ROW()=ROW('EX - Entrada de dados'!$AA$15:$AA$23),'EX - Entrada de dados'!$AO$15)),'EX - Entrada de dados'!$AI21,"")</f>
        <v>1872</v>
      </c>
      <c r="AC21" s="38">
        <f>IF(LEN('EX - Entrada de dados'!$AA21)=0,0,IF(AND('EX - Entrada de dados'!$AI21&lt;0,'EX - Entrada de dados'!$AI21-'EX - Entrada de dados'!$AA21&lt;0,LEN('EX - Entrada de dados'!$AB21)=0),'EX - Entrada de dados'!$AI21-MIN(0,'EX - Entrada de dados'!$AA21),IF(AND('EX - Entrada de dados'!$AI21&gt;0,'EX - Entrada de dados'!$AI21-'EX - Entrada de dados'!$AA21&gt;0,LEN('EX - Entrada de dados'!$AB21)=0),'EX - Entrada de dados'!$AI21-MAX(0,'EX - Entrada de dados'!$AA21),0)))</f>
        <v>0</v>
      </c>
      <c r="AD21" s="38">
        <f>IF(LEN('EX - Entrada de dados'!$AA21)=0,0,IF(AND('EX - Entrada de dados'!$AI21&lt;0,'EX - Entrada de dados'!$AA21&lt;0,LEN('EX - Entrada de dados'!$AB21)=0),MAX('EX - Entrada de dados'!$AA21,'EX - Entrada de dados'!$AI21),0))</f>
        <v>0</v>
      </c>
      <c r="AE21" s="38">
        <f>IF(LEN('EX - Entrada de dados'!$AA21)=0,0,IF(AND('EX - Entrada de dados'!$AI21-'EX - Entrada de dados'!$AA21&lt;0,'EX - Entrada de dados'!$AA21&gt;0,LEN('EX - Entrada de dados'!$AB21)=0),MAX(-'EX - Entrada de dados'!$AA21,'EX - Entrada de dados'!$AI21-'EX - Entrada de dados'!$AA21),0))</f>
        <v>0</v>
      </c>
      <c r="AF21" s="38">
        <f>IF(LEN('EX - Entrada de dados'!$AA21)=0,0,IF(AND('EX - Entrada de dados'!$AI21-'EX - Entrada de dados'!$AA21&gt;0,'EX - Entrada de dados'!$AA21&lt;0,LEN('EX - Entrada de dados'!$AB21)=0),MIN(-'EX - Entrada de dados'!$AA21,'EX - Entrada de dados'!$AI21-'EX - Entrada de dados'!$AA21),0))</f>
        <v>0</v>
      </c>
      <c r="AG21" s="38">
        <f>IF(LEN('EX - Entrada de dados'!$AA21)=0,0,IF(AND('EX - Entrada de dados'!$AI21&gt;0,'EX - Entrada de dados'!$AA21&gt;0,LEN('EX - Entrada de dados'!$AB21)=0),MIN('EX - Entrada de dados'!$AA21,'EX - Entrada de dados'!$AI21),0))</f>
        <v>0</v>
      </c>
      <c r="AH21" s="39">
        <f ca="1">IF(ROW()=ROW('EX - Entrada de dados'!$AA$15:$AA$23),1/ROWS('EX - Entrada de dados'!$AA$15:$AA$23),IF(ROW()=ROW('EX - Entrada de dados'!$AA$15:$AA$23)+ROWS('EX - Entrada de dados'!$AH$15:$AH$23)-1,NA(),OFFSET('EX - Entrada de dados'!$AH21,-1,0)+1/ROWS('EX - Entrada de dados'!$AA$15:$AA$23)))</f>
        <v>0.7777777777777779</v>
      </c>
      <c r="AI21" s="38">
        <f ca="1">IF(ROW()=ROW('EX - Entrada de dados'!$AA$15:$AA$23),0,OFFSET('EX - Entrada de dados'!$AI21,-1,0))+IF(LEN('EX - Entrada de dados'!$AA21),'EX - Entrada de dados'!$AA21,0)</f>
        <v>1872</v>
      </c>
      <c r="AJ21" s="38" t="e">
        <f>IF('EX - Entrada de dados'!$AO$17=1,IF(LEN('EX - Entrada de dados'!$AB21),'EX - Entrada de dados'!$AB21/2,'EX - Entrada de dados'!$AI21-'EX - Entrada de dados'!$AA21/2),NA())</f>
        <v>#N/A</v>
      </c>
      <c r="AK21" s="38">
        <f ca="1">IF(OR('EX - Entrada de dados'!$AO$17=2,AND('EX - Entrada de dados'!$AO$17=3,OR(AND(LEN('EX - Entrada de dados'!$AB21)&gt;0,'EX - Entrada de dados'!$AI21&gt;0),AND(LEN('EX - Entrada de dados'!$AA21),'EX - Entrada de dados'!$AA21&gt;=0)))),IF(LEN('EX - Entrada de dados'!$AB21),MAX(0,'EX - Entrada de dados'!$AI21),'EX - Entrada de dados'!$AI21-MIN(0,'EX - Entrada de dados'!$AA21)),NA())</f>
        <v>1872</v>
      </c>
      <c r="AL21" s="38" t="e">
        <f ca="1">IF('EX - Entrada de dados'!$AO$17=3,IF(LEN('EX - Entrada de dados'!$AB21),IF('EX - Entrada de dados'!$AB21&lt;0,'EX - Entrada de dados'!$AB21,NA()),IF('EX - Entrada de dados'!$AA21&lt;0,'EX - Entrada de dados'!$AI21,NA())),NA())</f>
        <v>#N/A</v>
      </c>
      <c r="AM21" s="39">
        <f ca="1">IF(ROW()=ROW('EX - Entrada de dados'!$AA$15:$AA$23),0.5/ROWS('EX - Entrada de dados'!$AA$15:$AA$23),OFFSET('EX - Entrada de dados'!$AM21,-1,0)+1/ROWS('EX - Entrada de dados'!$AA$15:$AA$23))</f>
        <v>0.72222222222222232</v>
      </c>
      <c r="AN21" s="38">
        <f ca="1">IF(LEN('EX - Entrada de dados'!$AA21),'EX - Entrada de dados'!$AA21,'EX - Entrada de dados'!$AB21)</f>
        <v>1872</v>
      </c>
      <c r="AO21" s="40"/>
    </row>
    <row r="22" spans="2:41" ht="20.100000000000001" customHeight="1" x14ac:dyDescent="0.25">
      <c r="B22" s="92" t="s">
        <v>36</v>
      </c>
      <c r="C22" s="73">
        <v>70</v>
      </c>
      <c r="D22" s="73">
        <v>98</v>
      </c>
      <c r="E22" s="73">
        <v>77</v>
      </c>
      <c r="F22" s="73">
        <v>42</v>
      </c>
      <c r="G22" s="73">
        <v>42</v>
      </c>
      <c r="H22" s="73">
        <v>117</v>
      </c>
      <c r="I22" s="73">
        <v>140</v>
      </c>
      <c r="J22" s="73">
        <v>183</v>
      </c>
      <c r="K22" s="73">
        <v>171</v>
      </c>
      <c r="L22" s="73">
        <v>140</v>
      </c>
      <c r="M22" s="73">
        <v>10</v>
      </c>
      <c r="N22" s="73">
        <v>154</v>
      </c>
      <c r="O22" s="72">
        <f t="shared" si="0"/>
        <v>1244</v>
      </c>
      <c r="P22" s="19"/>
      <c r="Q22" s="90"/>
      <c r="R22" s="12"/>
      <c r="S22" s="12"/>
      <c r="T22" s="12"/>
      <c r="U22" s="60" t="s">
        <v>39</v>
      </c>
      <c r="V22" s="81">
        <f>SUM(V20:V21)</f>
        <v>1562</v>
      </c>
      <c r="W22" s="13"/>
      <c r="X22" s="13"/>
      <c r="Y22" s="13"/>
      <c r="Z22" s="87" t="str">
        <f>IF(LEN('EX - Entrada de dados'!$U$11),'EX - Entrada de dados'!$U$11,"")</f>
        <v>Imposto de Renda</v>
      </c>
      <c r="AA22" s="41">
        <f>IF(LEN('EX - Entrada de dados'!$V$11),'EX - Entrada de dados'!$V$11,"")*-1</f>
        <v>-310</v>
      </c>
      <c r="AB22" s="41" t="str">
        <f>IF(OR(LEN('EX - Entrada de dados'!$AA22)=0,AND(ROW()=ROW('EX - Entrada de dados'!$AA$15:$AA$23),'EX - Entrada de dados'!$AO$15)),'EX - Entrada de dados'!$AI22,"")</f>
        <v/>
      </c>
      <c r="AC22" s="41">
        <f ca="1">IF(LEN('EX - Entrada de dados'!$AA22)=0,0,IF(AND('EX - Entrada de dados'!$AI22&lt;0,'EX - Entrada de dados'!$AI22-'EX - Entrada de dados'!$AA22&lt;0,LEN('EX - Entrada de dados'!$AB22)=0),'EX - Entrada de dados'!$AI22-MIN(0,'EX - Entrada de dados'!$AA22),IF(AND('EX - Entrada de dados'!$AI22&gt;0,'EX - Entrada de dados'!$AI22-'EX - Entrada de dados'!$AA22&gt;0,LEN('EX - Entrada de dados'!$AB22)=0),'EX - Entrada de dados'!$AI22-MAX(0,'EX - Entrada de dados'!$AA22),0)))</f>
        <v>1562</v>
      </c>
      <c r="AD22" s="41">
        <f ca="1">IF(LEN('EX - Entrada de dados'!$AA22)=0,0,IF(AND('EX - Entrada de dados'!$AI22&lt;0,'EX - Entrada de dados'!$AA22&lt;0,LEN('EX - Entrada de dados'!$AB22)=0),MAX('EX - Entrada de dados'!$AA22,'EX - Entrada de dados'!$AI22),0))</f>
        <v>0</v>
      </c>
      <c r="AE22" s="41">
        <f ca="1">IF(LEN('EX - Entrada de dados'!$AA22)=0,0,IF(AND('EX - Entrada de dados'!$AI22-'EX - Entrada de dados'!$AA22&lt;0,'EX - Entrada de dados'!$AA22&gt;0,LEN('EX - Entrada de dados'!$AB22)=0),MAX(-'EX - Entrada de dados'!$AA22,'EX - Entrada de dados'!$AI22-'EX - Entrada de dados'!$AA22),0))</f>
        <v>0</v>
      </c>
      <c r="AF22" s="41">
        <f ca="1">IF(LEN('EX - Entrada de dados'!$AA22)=0,0,IF(AND('EX - Entrada de dados'!$AI22-'EX - Entrada de dados'!$AA22&gt;0,'EX - Entrada de dados'!$AA22&lt;0,LEN('EX - Entrada de dados'!$AB22)=0),MIN(-'EX - Entrada de dados'!$AA22,'EX - Entrada de dados'!$AI22-'EX - Entrada de dados'!$AA22),0))</f>
        <v>310</v>
      </c>
      <c r="AG22" s="41">
        <f ca="1">IF(LEN('EX - Entrada de dados'!$AA22)=0,0,IF(AND('EX - Entrada de dados'!$AI22&gt;0,'EX - Entrada de dados'!$AA22&gt;0,LEN('EX - Entrada de dados'!$AB22)=0),MIN('EX - Entrada de dados'!$AA22,'EX - Entrada de dados'!$AI22),0))</f>
        <v>0</v>
      </c>
      <c r="AH22" s="40">
        <f ca="1">IF(ROW()=ROW('EX - Entrada de dados'!$AA$15:$AA$23),1/ROWS('EX - Entrada de dados'!$AA$15:$AA$23),IF(ROW()=ROW('EX - Entrada de dados'!$AA$15:$AA$23)+ROWS('EX - Entrada de dados'!$AH$15:$AH$23)-1,NA(),OFFSET('EX - Entrada de dados'!$AH22,-1,0)+1/ROWS('EX - Entrada de dados'!$AA$15:$AA$23)))</f>
        <v>0.88888888888888906</v>
      </c>
      <c r="AI22" s="41">
        <f ca="1">IF(ROW()=ROW('EX - Entrada de dados'!$AA$15:$AA$23),0,OFFSET('EX - Entrada de dados'!$AI22,-1,0))+IF(LEN('EX - Entrada de dados'!$AA22),'EX - Entrada de dados'!$AA22,0)</f>
        <v>1562</v>
      </c>
      <c r="AJ22" s="41" t="e">
        <f>IF('EX - Entrada de dados'!$AO$17=1,IF(LEN('EX - Entrada de dados'!$AB22),'EX - Entrada de dados'!$AB22/2,'EX - Entrada de dados'!$AI22-'EX - Entrada de dados'!$AA22/2),NA())</f>
        <v>#N/A</v>
      </c>
      <c r="AK22" s="41" t="e">
        <f ca="1">IF(OR('EX - Entrada de dados'!$AO$17=2,AND('EX - Entrada de dados'!$AO$17=3,OR(AND(LEN('EX - Entrada de dados'!$AB22)&gt;0,'EX - Entrada de dados'!$AI22&gt;0),AND(LEN('EX - Entrada de dados'!$AA22),'EX - Entrada de dados'!$AA22&gt;=0)))),IF(LEN('EX - Entrada de dados'!$AB22),MAX(0,'EX - Entrada de dados'!$AI22),'EX - Entrada de dados'!$AI22-MIN(0,'EX - Entrada de dados'!$AA22)),NA())</f>
        <v>#N/A</v>
      </c>
      <c r="AL22" s="41">
        <f ca="1">IF('EX - Entrada de dados'!$AO$17=3,IF(LEN('EX - Entrada de dados'!$AB22),IF('EX - Entrada de dados'!$AB22&lt;0,'EX - Entrada de dados'!$AB22,NA()),IF('EX - Entrada de dados'!$AA22&lt;0,'EX - Entrada de dados'!$AI22,NA())),NA())</f>
        <v>1562</v>
      </c>
      <c r="AM22" s="40">
        <f ca="1">IF(ROW()=ROW('EX - Entrada de dados'!$AA$15:$AA$23),0.5/ROWS('EX - Entrada de dados'!$AA$15:$AA$23),OFFSET('EX - Entrada de dados'!$AM22,-1,0)+1/ROWS('EX - Entrada de dados'!$AA$15:$AA$23))</f>
        <v>0.83333333333333348</v>
      </c>
      <c r="AN22" s="41">
        <f>IF(LEN('EX - Entrada de dados'!$AA22),'EX - Entrada de dados'!$AA22,'EX - Entrada de dados'!$AB22)</f>
        <v>-310</v>
      </c>
      <c r="AO22" s="40"/>
    </row>
    <row r="23" spans="2:41" ht="20.100000000000001" customHeight="1" x14ac:dyDescent="0.25">
      <c r="B23" s="92" t="s">
        <v>63</v>
      </c>
      <c r="C23" s="73">
        <v>18</v>
      </c>
      <c r="D23" s="73">
        <v>184</v>
      </c>
      <c r="E23" s="73">
        <v>178</v>
      </c>
      <c r="F23" s="73">
        <v>168</v>
      </c>
      <c r="G23" s="73">
        <v>152</v>
      </c>
      <c r="H23" s="73">
        <v>150</v>
      </c>
      <c r="I23" s="73">
        <v>58</v>
      </c>
      <c r="J23" s="73">
        <v>69</v>
      </c>
      <c r="K23" s="73">
        <v>65</v>
      </c>
      <c r="L23" s="73">
        <v>35</v>
      </c>
      <c r="M23" s="73">
        <v>137</v>
      </c>
      <c r="N23" s="73">
        <v>82</v>
      </c>
      <c r="O23" s="72">
        <f t="shared" si="0"/>
        <v>1296</v>
      </c>
      <c r="P23" s="19"/>
      <c r="Q23" s="90"/>
      <c r="R23" s="12"/>
      <c r="S23" s="12"/>
      <c r="T23" s="12"/>
      <c r="U23" s="13"/>
      <c r="V23" s="13"/>
      <c r="W23" s="13"/>
      <c r="X23" s="13"/>
      <c r="Y23" s="13"/>
      <c r="Z23" s="86" t="str">
        <f>IF(LEN('EX - Entrada de dados'!$U$12),'EX - Entrada de dados'!$U$12,"")</f>
        <v>Receita Líquida</v>
      </c>
      <c r="AA23" s="38" t="str">
        <f>IF(LEN('EX - Entrada de dados'!$V$12),'EX - Entrada de dados'!$V$12,"")</f>
        <v/>
      </c>
      <c r="AB23" s="38">
        <f ca="1">IF(OR(LEN('EX - Entrada de dados'!$AA23)=0,AND(ROW()=ROW('EX - Entrada de dados'!$AA$15:$AA$23),'EX - Entrada de dados'!$AO$15)),'EX - Entrada de dados'!$AI23,"")</f>
        <v>1562</v>
      </c>
      <c r="AC23" s="38">
        <f>IF(LEN('EX - Entrada de dados'!$AA23)=0,0,IF(AND('EX - Entrada de dados'!$AI23&lt;0,'EX - Entrada de dados'!$AI23-'EX - Entrada de dados'!$AA23&lt;0,LEN('EX - Entrada de dados'!$AB23)=0),'EX - Entrada de dados'!$AI23-MIN(0,'EX - Entrada de dados'!$AA23),IF(AND('EX - Entrada de dados'!$AI23&gt;0,'EX - Entrada de dados'!$AI23-'EX - Entrada de dados'!$AA23&gt;0,LEN('EX - Entrada de dados'!$AB23)=0),'EX - Entrada de dados'!$AI23-MAX(0,'EX - Entrada de dados'!$AA23),0)))</f>
        <v>0</v>
      </c>
      <c r="AD23" s="38">
        <f>IF(LEN('EX - Entrada de dados'!$AA23)=0,0,IF(AND('EX - Entrada de dados'!$AI23&lt;0,'EX - Entrada de dados'!$AA23&lt;0,LEN('EX - Entrada de dados'!$AB23)=0),MAX('EX - Entrada de dados'!$AA23,'EX - Entrada de dados'!$AI23),0))</f>
        <v>0</v>
      </c>
      <c r="AE23" s="38">
        <f>IF(LEN('EX - Entrada de dados'!$AA23)=0,0,IF(AND('EX - Entrada de dados'!$AI23-'EX - Entrada de dados'!$AA23&lt;0,'EX - Entrada de dados'!$AA23&gt;0,LEN('EX - Entrada de dados'!$AB23)=0),MAX(-'EX - Entrada de dados'!$AA23,'EX - Entrada de dados'!$AI23-'EX - Entrada de dados'!$AA23),0))</f>
        <v>0</v>
      </c>
      <c r="AF23" s="38">
        <f>IF(LEN('EX - Entrada de dados'!$AA23)=0,0,IF(AND('EX - Entrada de dados'!$AI23-'EX - Entrada de dados'!$AA23&gt;0,'EX - Entrada de dados'!$AA23&lt;0,LEN('EX - Entrada de dados'!$AB23)=0),MIN(-'EX - Entrada de dados'!$AA23,'EX - Entrada de dados'!$AI23-'EX - Entrada de dados'!$AA23),0))</f>
        <v>0</v>
      </c>
      <c r="AG23" s="38">
        <f>IF(LEN('EX - Entrada de dados'!$AA23)=0,0,IF(AND('EX - Entrada de dados'!$AI23&gt;0,'EX - Entrada de dados'!$AA23&gt;0,LEN('EX - Entrada de dados'!$AB23)=0),MIN('EX - Entrada de dados'!$AA23,'EX - Entrada de dados'!$AI23),0))</f>
        <v>0</v>
      </c>
      <c r="AH23" s="39" t="e">
        <f ca="1">IF(ROW()=ROW('EX - Entrada de dados'!$AA$15:$AA$23),1/ROWS('EX - Entrada de dados'!$AA$15:$AA$23),IF(ROW()=ROW('EX - Entrada de dados'!$AA$15:$AA$23)+ROWS('EX - Entrada de dados'!$AH$15:$AH$23)-1,NA(),OFFSET('EX - Entrada de dados'!$AH23,-1,0)+1/ROWS('EX - Entrada de dados'!$AA$15:$AA$23)))</f>
        <v>#N/A</v>
      </c>
      <c r="AI23" s="38">
        <f ca="1">IF(ROW()=ROW('EX - Entrada de dados'!$AA$15:$AA$23),0,OFFSET('EX - Entrada de dados'!$AI23,-1,0))+IF(LEN('EX - Entrada de dados'!$AA23),'EX - Entrada de dados'!$AA23,0)</f>
        <v>1562</v>
      </c>
      <c r="AJ23" s="38" t="e">
        <f>IF('EX - Entrada de dados'!$AO$17=1,IF(LEN('EX - Entrada de dados'!$AB23),'EX - Entrada de dados'!$AB23/2,'EX - Entrada de dados'!$AI23-'EX - Entrada de dados'!$AA23/2),NA())</f>
        <v>#N/A</v>
      </c>
      <c r="AK23" s="38">
        <f ca="1">IF(OR('EX - Entrada de dados'!$AO$17=2,AND('EX - Entrada de dados'!$AO$17=3,OR(AND(LEN('EX - Entrada de dados'!$AB23)&gt;0,'EX - Entrada de dados'!$AI23&gt;0),AND(LEN('EX - Entrada de dados'!$AA23),'EX - Entrada de dados'!$AA23&gt;=0)))),IF(LEN('EX - Entrada de dados'!$AB23),MAX(0,'EX - Entrada de dados'!$AI23),'EX - Entrada de dados'!$AI23-MIN(0,'EX - Entrada de dados'!$AA23)),NA())</f>
        <v>1562</v>
      </c>
      <c r="AL23" s="38" t="e">
        <f ca="1">IF('EX - Entrada de dados'!$AO$17=3,IF(LEN('EX - Entrada de dados'!$AB23),IF('EX - Entrada de dados'!$AB23&lt;0,'EX - Entrada de dados'!$AB23,NA()),IF('EX - Entrada de dados'!$AA23&lt;0,'EX - Entrada de dados'!$AI23,NA())),NA())</f>
        <v>#N/A</v>
      </c>
      <c r="AM23" s="39">
        <f ca="1">IF(ROW()=ROW('EX - Entrada de dados'!$AA$15:$AA$23),0.5/ROWS('EX - Entrada de dados'!$AA$15:$AA$23),OFFSET('EX - Entrada de dados'!$AM23,-1,0)+1/ROWS('EX - Entrada de dados'!$AA$15:$AA$23))</f>
        <v>0.94444444444444464</v>
      </c>
      <c r="AN23" s="38">
        <f ca="1">IF(LEN('EX - Entrada de dados'!$AA23),'EX - Entrada de dados'!$AA23,'EX - Entrada de dados'!$AB23)</f>
        <v>1562</v>
      </c>
      <c r="AO23" s="40"/>
    </row>
    <row r="24" spans="2:41" ht="20.100000000000001" customHeight="1" x14ac:dyDescent="0.25">
      <c r="B24" s="92" t="s">
        <v>64</v>
      </c>
      <c r="C24" s="73">
        <v>101</v>
      </c>
      <c r="D24" s="73">
        <v>138</v>
      </c>
      <c r="E24" s="73">
        <v>24</v>
      </c>
      <c r="F24" s="73">
        <v>48</v>
      </c>
      <c r="G24" s="73">
        <v>177</v>
      </c>
      <c r="H24" s="73">
        <v>104</v>
      </c>
      <c r="I24" s="73">
        <v>128</v>
      </c>
      <c r="J24" s="73">
        <v>199</v>
      </c>
      <c r="K24" s="73">
        <v>169</v>
      </c>
      <c r="L24" s="73">
        <v>11</v>
      </c>
      <c r="M24" s="73">
        <v>123</v>
      </c>
      <c r="N24" s="73">
        <v>45</v>
      </c>
      <c r="O24" s="72">
        <f t="shared" si="0"/>
        <v>1267</v>
      </c>
      <c r="P24" s="19"/>
      <c r="Q24" s="90"/>
      <c r="R24" s="12"/>
      <c r="S24" s="12"/>
      <c r="T24" s="12"/>
      <c r="U24" s="9" t="s">
        <v>17</v>
      </c>
      <c r="V24" s="11"/>
      <c r="W24" s="13"/>
      <c r="X24" s="13"/>
      <c r="Y24" s="13"/>
      <c r="Z24" s="13"/>
      <c r="AA24" s="13"/>
    </row>
    <row r="25" spans="2:41" ht="20.100000000000001" customHeight="1" x14ac:dyDescent="0.25">
      <c r="B25" s="91" t="s">
        <v>29</v>
      </c>
      <c r="C25" s="74">
        <f t="shared" ref="C25:N25" si="2">SUM(C7:C24)</f>
        <v>1879</v>
      </c>
      <c r="D25" s="74">
        <f t="shared" si="2"/>
        <v>2367</v>
      </c>
      <c r="E25" s="74">
        <f t="shared" si="2"/>
        <v>1915</v>
      </c>
      <c r="F25" s="74">
        <f t="shared" si="2"/>
        <v>1927</v>
      </c>
      <c r="G25" s="74">
        <f t="shared" si="2"/>
        <v>1868</v>
      </c>
      <c r="H25" s="74">
        <f t="shared" si="2"/>
        <v>2105</v>
      </c>
      <c r="I25" s="74">
        <f t="shared" si="2"/>
        <v>1434</v>
      </c>
      <c r="J25" s="74">
        <f t="shared" si="2"/>
        <v>1810</v>
      </c>
      <c r="K25" s="74">
        <f t="shared" si="2"/>
        <v>1974</v>
      </c>
      <c r="L25" s="74">
        <f t="shared" si="2"/>
        <v>2003</v>
      </c>
      <c r="M25" s="74">
        <f t="shared" si="2"/>
        <v>1644</v>
      </c>
      <c r="N25" s="74">
        <f t="shared" si="2"/>
        <v>1746</v>
      </c>
      <c r="O25" s="72">
        <f t="shared" si="0"/>
        <v>22672</v>
      </c>
      <c r="P25" s="19"/>
      <c r="Q25" s="90">
        <f t="shared" ref="Q25:Q30" si="3">IFERROR(IF($S$4=$C$3,0,IF($S$4=$D$3,D25/C25-1,IF($S$4=$E$3,E25/D25-1,IF($S$4=$F$3,F25/E25-1,IF($S$4=$G$3,G25/F25-1,IF($S$4=$H$3,H25/G25-1,IF($S$4=$I$3,I25/H25-1,IF($S$4=$J$3,J25/I25-1,IF($S$4=$K$3,K25/J25-1,IF($S$4=$L$3,L25/K25-1,IF($S$4=$M$3,M25/L25-1,IF($S$4=$N$3,N25/M25-1,"")))))))))))),0)</f>
        <v>-0.31876484560570073</v>
      </c>
      <c r="R25" s="12"/>
      <c r="S25" s="12"/>
      <c r="T25" s="12"/>
      <c r="U25" s="60" t="s">
        <v>23</v>
      </c>
      <c r="V25" s="81">
        <f>+O4</f>
        <v>54303</v>
      </c>
      <c r="W25" s="13"/>
      <c r="X25" s="13"/>
      <c r="Y25" s="13"/>
      <c r="Z25" s="13"/>
      <c r="AA25" s="13"/>
    </row>
    <row r="26" spans="2:41" ht="27" x14ac:dyDescent="0.25">
      <c r="B26" s="91" t="s">
        <v>31</v>
      </c>
      <c r="C26" s="74">
        <f t="shared" ref="C26:N26" si="4">+C6-C25</f>
        <v>1805</v>
      </c>
      <c r="D26" s="74">
        <f t="shared" si="4"/>
        <v>1454</v>
      </c>
      <c r="E26" s="74">
        <f t="shared" si="4"/>
        <v>2242</v>
      </c>
      <c r="F26" s="74">
        <f t="shared" si="4"/>
        <v>2186</v>
      </c>
      <c r="G26" s="74">
        <f t="shared" si="4"/>
        <v>2312</v>
      </c>
      <c r="H26" s="74">
        <f t="shared" si="4"/>
        <v>1865</v>
      </c>
      <c r="I26" s="74">
        <f t="shared" si="4"/>
        <v>2287</v>
      </c>
      <c r="J26" s="74">
        <f t="shared" si="4"/>
        <v>2549</v>
      </c>
      <c r="K26" s="74">
        <f t="shared" si="4"/>
        <v>1620</v>
      </c>
      <c r="L26" s="74">
        <f t="shared" si="4"/>
        <v>2043</v>
      </c>
      <c r="M26" s="74">
        <f t="shared" si="4"/>
        <v>2601</v>
      </c>
      <c r="N26" s="74">
        <f t="shared" si="4"/>
        <v>2648</v>
      </c>
      <c r="O26" s="71">
        <f t="shared" si="0"/>
        <v>25612</v>
      </c>
      <c r="P26" s="19"/>
      <c r="Q26" s="90">
        <f t="shared" si="3"/>
        <v>0.22627345844504032</v>
      </c>
      <c r="R26" s="12"/>
      <c r="S26" s="12"/>
      <c r="T26" s="12"/>
      <c r="U26" s="97" t="s">
        <v>25</v>
      </c>
      <c r="V26" s="81">
        <f>+O5</f>
        <v>6019</v>
      </c>
      <c r="W26" s="13"/>
      <c r="X26" s="13"/>
      <c r="Y26" s="13"/>
      <c r="Z26" s="13"/>
      <c r="AA26" s="13"/>
    </row>
    <row r="27" spans="2:41" ht="20.100000000000001" customHeight="1" x14ac:dyDescent="0.25">
      <c r="B27" s="93" t="s">
        <v>33</v>
      </c>
      <c r="C27" s="70">
        <v>374</v>
      </c>
      <c r="D27" s="70">
        <v>364</v>
      </c>
      <c r="E27" s="70">
        <v>357</v>
      </c>
      <c r="F27" s="70">
        <v>412</v>
      </c>
      <c r="G27" s="70">
        <v>396</v>
      </c>
      <c r="H27" s="70">
        <v>349</v>
      </c>
      <c r="I27" s="70">
        <v>415</v>
      </c>
      <c r="J27" s="70">
        <v>354</v>
      </c>
      <c r="K27" s="70">
        <v>349</v>
      </c>
      <c r="L27" s="70">
        <v>346</v>
      </c>
      <c r="M27" s="70">
        <v>350</v>
      </c>
      <c r="N27" s="70">
        <v>382</v>
      </c>
      <c r="O27" s="71">
        <f t="shared" si="0"/>
        <v>4448</v>
      </c>
      <c r="P27" s="19"/>
      <c r="Q27" s="90">
        <f t="shared" si="3"/>
        <v>0.18911174785100293</v>
      </c>
      <c r="R27" s="12"/>
      <c r="S27" s="12"/>
      <c r="T27" s="12"/>
      <c r="U27" s="60" t="s">
        <v>27</v>
      </c>
      <c r="V27" s="81"/>
      <c r="W27" s="13"/>
      <c r="X27" s="13"/>
      <c r="Y27" s="13"/>
      <c r="Z27" s="13"/>
      <c r="AA27" s="13"/>
    </row>
    <row r="28" spans="2:41" ht="20.100000000000001" customHeight="1" x14ac:dyDescent="0.25">
      <c r="B28" s="94" t="s">
        <v>35</v>
      </c>
      <c r="C28" s="75">
        <f t="shared" ref="C28:N28" si="5">+C26+C27</f>
        <v>2179</v>
      </c>
      <c r="D28" s="75">
        <f t="shared" si="5"/>
        <v>1818</v>
      </c>
      <c r="E28" s="75">
        <f t="shared" si="5"/>
        <v>2599</v>
      </c>
      <c r="F28" s="75">
        <f t="shared" si="5"/>
        <v>2598</v>
      </c>
      <c r="G28" s="75">
        <f t="shared" si="5"/>
        <v>2708</v>
      </c>
      <c r="H28" s="75">
        <f t="shared" si="5"/>
        <v>2214</v>
      </c>
      <c r="I28" s="75">
        <f t="shared" si="5"/>
        <v>2702</v>
      </c>
      <c r="J28" s="75">
        <f t="shared" si="5"/>
        <v>2903</v>
      </c>
      <c r="K28" s="75">
        <f t="shared" si="5"/>
        <v>1969</v>
      </c>
      <c r="L28" s="75">
        <f t="shared" si="5"/>
        <v>2389</v>
      </c>
      <c r="M28" s="75">
        <f t="shared" si="5"/>
        <v>2951</v>
      </c>
      <c r="N28" s="75">
        <f t="shared" si="5"/>
        <v>3030</v>
      </c>
      <c r="O28" s="71">
        <f t="shared" si="0"/>
        <v>30060</v>
      </c>
      <c r="P28" s="19"/>
      <c r="Q28" s="90">
        <f t="shared" si="3"/>
        <v>0.22041553748870824</v>
      </c>
      <c r="R28" s="12"/>
      <c r="S28" s="12"/>
      <c r="T28" s="12"/>
      <c r="U28" s="60" t="s">
        <v>29</v>
      </c>
      <c r="V28" s="81">
        <f>+O6</f>
        <v>48284</v>
      </c>
      <c r="W28" s="13"/>
      <c r="X28" s="13"/>
      <c r="Y28" s="13"/>
      <c r="Z28" s="13"/>
      <c r="AA28" s="13"/>
    </row>
    <row r="29" spans="2:41" ht="27" x14ac:dyDescent="0.25">
      <c r="B29" s="95" t="s">
        <v>37</v>
      </c>
      <c r="C29" s="76">
        <v>337</v>
      </c>
      <c r="D29" s="76">
        <v>279</v>
      </c>
      <c r="E29" s="76">
        <v>281</v>
      </c>
      <c r="F29" s="76">
        <v>338</v>
      </c>
      <c r="G29" s="76">
        <v>284</v>
      </c>
      <c r="H29" s="76">
        <v>399</v>
      </c>
      <c r="I29" s="76">
        <v>310</v>
      </c>
      <c r="J29" s="76">
        <v>289</v>
      </c>
      <c r="K29" s="76">
        <v>381</v>
      </c>
      <c r="L29" s="76">
        <v>383</v>
      </c>
      <c r="M29" s="76">
        <v>240</v>
      </c>
      <c r="N29" s="76">
        <v>328</v>
      </c>
      <c r="O29" s="77">
        <f t="shared" si="0"/>
        <v>3849</v>
      </c>
      <c r="P29" s="19"/>
      <c r="Q29" s="90">
        <f t="shared" si="3"/>
        <v>-0.22305764411027573</v>
      </c>
      <c r="R29" s="12"/>
      <c r="S29" s="12"/>
      <c r="T29" s="12"/>
      <c r="U29" s="97" t="s">
        <v>31</v>
      </c>
      <c r="V29" s="81"/>
      <c r="W29" s="13"/>
      <c r="X29" s="13"/>
      <c r="Y29" s="13"/>
      <c r="Z29" s="13"/>
      <c r="AA29" s="13"/>
    </row>
    <row r="30" spans="2:41" ht="20.100000000000001" customHeight="1" x14ac:dyDescent="0.25">
      <c r="B30" s="96" t="s">
        <v>39</v>
      </c>
      <c r="C30" s="78">
        <f t="shared" ref="C30:N30" si="6">+C28-C29</f>
        <v>1842</v>
      </c>
      <c r="D30" s="78">
        <f t="shared" si="6"/>
        <v>1539</v>
      </c>
      <c r="E30" s="78">
        <f t="shared" si="6"/>
        <v>2318</v>
      </c>
      <c r="F30" s="78">
        <f t="shared" si="6"/>
        <v>2260</v>
      </c>
      <c r="G30" s="78">
        <f t="shared" si="6"/>
        <v>2424</v>
      </c>
      <c r="H30" s="78">
        <f t="shared" si="6"/>
        <v>1815</v>
      </c>
      <c r="I30" s="78">
        <f t="shared" si="6"/>
        <v>2392</v>
      </c>
      <c r="J30" s="78">
        <f t="shared" si="6"/>
        <v>2614</v>
      </c>
      <c r="K30" s="78">
        <f t="shared" si="6"/>
        <v>1588</v>
      </c>
      <c r="L30" s="78">
        <f t="shared" si="6"/>
        <v>2006</v>
      </c>
      <c r="M30" s="78">
        <f t="shared" si="6"/>
        <v>2711</v>
      </c>
      <c r="N30" s="78">
        <f t="shared" si="6"/>
        <v>2702</v>
      </c>
      <c r="O30" s="79">
        <f t="shared" si="0"/>
        <v>26211</v>
      </c>
      <c r="P30" s="14"/>
      <c r="Q30" s="90">
        <f t="shared" si="3"/>
        <v>0.31790633608815422</v>
      </c>
      <c r="R30" s="13"/>
      <c r="S30" s="12"/>
      <c r="T30" s="13"/>
      <c r="U30" s="60" t="s">
        <v>33</v>
      </c>
      <c r="V30" s="81"/>
      <c r="W30" s="13"/>
      <c r="X30" s="13"/>
      <c r="Y30" s="13"/>
      <c r="Z30" s="13"/>
      <c r="AA30" s="13"/>
    </row>
    <row r="31" spans="2:41" ht="16.5" x14ac:dyDescent="0.25">
      <c r="B31" s="8"/>
      <c r="C31" s="6"/>
      <c r="D31" s="6"/>
      <c r="E31" s="6"/>
      <c r="F31" s="6"/>
      <c r="G31" s="6"/>
      <c r="H31" s="6"/>
      <c r="I31" s="6"/>
      <c r="J31" s="6"/>
      <c r="K31" s="6"/>
      <c r="L31" s="6"/>
      <c r="M31" s="6"/>
      <c r="N31" s="6"/>
      <c r="O31" s="6"/>
      <c r="P31" s="3"/>
      <c r="Q31" s="2"/>
      <c r="R31" s="2"/>
      <c r="S31" s="2"/>
      <c r="T31" s="2"/>
      <c r="U31" s="60" t="s">
        <v>35</v>
      </c>
      <c r="V31" s="81"/>
      <c r="W31" s="1"/>
      <c r="X31" s="1"/>
      <c r="Y31" s="1"/>
      <c r="Z31" s="1"/>
      <c r="AA31" s="1"/>
    </row>
    <row r="32" spans="2:41" ht="24.95" customHeight="1" x14ac:dyDescent="0.25">
      <c r="E32" s="6"/>
      <c r="F32" s="6"/>
      <c r="G32" s="6"/>
      <c r="H32" s="6"/>
      <c r="I32" s="6"/>
      <c r="J32" s="6"/>
      <c r="K32" s="6"/>
      <c r="L32" s="6"/>
      <c r="M32" s="6"/>
      <c r="N32" s="6"/>
      <c r="O32" s="6"/>
      <c r="P32" s="3"/>
      <c r="R32" s="2"/>
      <c r="S32" s="2"/>
      <c r="T32" s="2"/>
      <c r="U32" s="60" t="s">
        <v>37</v>
      </c>
      <c r="V32" s="81"/>
      <c r="W32" s="1"/>
      <c r="X32" s="1"/>
      <c r="Y32" s="1"/>
      <c r="Z32" s="1"/>
      <c r="AA32" s="1"/>
    </row>
    <row r="33" spans="2:27" ht="20.100000000000001" customHeight="1" x14ac:dyDescent="0.25">
      <c r="E33" s="6"/>
      <c r="F33" s="6"/>
      <c r="G33" s="6"/>
      <c r="H33" s="6"/>
      <c r="I33" s="6"/>
      <c r="J33" s="6"/>
      <c r="K33" s="6"/>
      <c r="L33" s="6"/>
      <c r="M33" s="6"/>
      <c r="N33" s="6"/>
      <c r="O33" s="6"/>
      <c r="P33" s="3"/>
      <c r="R33" s="2"/>
      <c r="S33" s="2"/>
      <c r="T33" s="2"/>
      <c r="U33" s="60" t="s">
        <v>39</v>
      </c>
      <c r="V33" s="81"/>
      <c r="W33" s="1"/>
      <c r="X33" s="1"/>
      <c r="Y33" s="1"/>
      <c r="Z33" s="1"/>
      <c r="AA33" s="1"/>
    </row>
    <row r="34" spans="2:27" ht="20.100000000000001" customHeight="1" x14ac:dyDescent="0.25">
      <c r="E34" s="6"/>
      <c r="F34" s="6"/>
      <c r="G34" s="6"/>
      <c r="H34" s="6"/>
      <c r="I34" s="6"/>
      <c r="J34" s="6"/>
      <c r="K34" s="6"/>
      <c r="L34" s="6"/>
      <c r="M34" s="6"/>
      <c r="N34" s="6"/>
      <c r="O34" s="6"/>
      <c r="P34" s="7"/>
      <c r="R34" s="2"/>
      <c r="S34" s="2"/>
      <c r="T34" s="2"/>
      <c r="U34" s="1"/>
      <c r="V34" s="1"/>
      <c r="W34" s="1"/>
      <c r="X34" s="1"/>
      <c r="Y34" s="1"/>
      <c r="Z34" s="1"/>
      <c r="AA34" s="1"/>
    </row>
    <row r="35" spans="2:27" ht="20.100000000000001" customHeight="1" x14ac:dyDescent="0.25">
      <c r="E35" s="4"/>
      <c r="F35" s="4"/>
      <c r="G35" s="4"/>
      <c r="H35" s="4"/>
      <c r="I35" s="4"/>
      <c r="J35" s="4"/>
      <c r="K35" s="4"/>
      <c r="L35" s="4"/>
      <c r="M35" s="4"/>
      <c r="N35" s="4"/>
      <c r="O35" s="6"/>
      <c r="P35" s="3"/>
      <c r="R35" s="2"/>
      <c r="S35" s="2"/>
      <c r="T35" s="2"/>
      <c r="U35" s="1"/>
      <c r="V35" s="1"/>
      <c r="W35" s="1"/>
      <c r="X35" s="1"/>
      <c r="Y35" s="1"/>
      <c r="Z35" s="1"/>
      <c r="AA35" s="1"/>
    </row>
    <row r="36" spans="2:27" ht="20.100000000000001" customHeight="1" x14ac:dyDescent="0.25">
      <c r="E36" s="4"/>
      <c r="F36" s="4"/>
      <c r="G36" s="4"/>
      <c r="H36" s="4"/>
      <c r="I36" s="4"/>
      <c r="J36" s="4"/>
      <c r="K36" s="4"/>
      <c r="L36" s="4"/>
      <c r="M36" s="4"/>
      <c r="N36" s="4"/>
      <c r="O36" s="6"/>
      <c r="P36" s="3"/>
      <c r="R36" s="2"/>
      <c r="S36" s="2"/>
      <c r="T36" s="2"/>
      <c r="U36" s="1"/>
      <c r="V36" s="1"/>
      <c r="W36" s="1"/>
      <c r="X36" s="1"/>
      <c r="Y36" s="1"/>
      <c r="Z36" s="1"/>
      <c r="AA36" s="1"/>
    </row>
    <row r="37" spans="2:27" ht="20.100000000000001" customHeight="1" x14ac:dyDescent="0.25">
      <c r="E37" s="4"/>
      <c r="F37" s="4"/>
      <c r="G37" s="4"/>
      <c r="H37" s="4"/>
      <c r="I37" s="4"/>
      <c r="J37" s="4"/>
      <c r="K37" s="4"/>
      <c r="L37" s="4"/>
      <c r="M37" s="4"/>
      <c r="N37" s="4"/>
      <c r="O37" s="6"/>
      <c r="P37" s="3"/>
      <c r="R37" s="2"/>
      <c r="S37" s="2"/>
      <c r="T37" s="2"/>
      <c r="U37" s="1"/>
      <c r="V37" s="1"/>
      <c r="W37" s="1"/>
      <c r="X37" s="1"/>
      <c r="Y37" s="1"/>
      <c r="Z37" s="1"/>
      <c r="AA37" s="1"/>
    </row>
    <row r="38" spans="2:27" ht="20.100000000000001" customHeight="1" x14ac:dyDescent="0.25">
      <c r="E38" s="4"/>
      <c r="F38" s="4"/>
      <c r="G38" s="4"/>
      <c r="H38" s="4"/>
      <c r="I38" s="4"/>
      <c r="J38" s="4"/>
      <c r="K38" s="4"/>
      <c r="L38" s="4"/>
      <c r="M38" s="4"/>
      <c r="N38" s="4"/>
      <c r="O38" s="6"/>
      <c r="P38" s="3"/>
      <c r="R38" s="2"/>
      <c r="S38" s="2"/>
      <c r="T38" s="2"/>
      <c r="U38" s="1"/>
      <c r="V38" s="1"/>
      <c r="W38" s="1"/>
      <c r="X38" s="1"/>
      <c r="Y38" s="1"/>
      <c r="Z38" s="1"/>
      <c r="AA38" s="1"/>
    </row>
    <row r="39" spans="2:27" ht="20.100000000000001" customHeight="1" x14ac:dyDescent="0.25">
      <c r="E39" s="4"/>
      <c r="F39" s="4"/>
      <c r="G39" s="4"/>
      <c r="H39" s="4"/>
      <c r="I39" s="4"/>
      <c r="J39" s="4"/>
      <c r="K39" s="4"/>
      <c r="L39" s="4"/>
      <c r="M39" s="4"/>
      <c r="N39" s="4"/>
      <c r="O39" s="6"/>
      <c r="P39" s="3"/>
      <c r="R39" s="2"/>
      <c r="S39" s="2"/>
      <c r="T39" s="2"/>
      <c r="U39" s="1"/>
      <c r="V39" s="1"/>
      <c r="W39" s="1"/>
      <c r="X39" s="1"/>
      <c r="Y39" s="1"/>
      <c r="Z39" s="1"/>
      <c r="AA39" s="1"/>
    </row>
    <row r="40" spans="2:27" ht="20.100000000000001" customHeight="1" x14ac:dyDescent="0.25">
      <c r="E40" s="4"/>
      <c r="F40" s="4"/>
      <c r="G40" s="4"/>
      <c r="H40" s="4"/>
      <c r="I40" s="4"/>
      <c r="J40" s="4"/>
      <c r="K40" s="4"/>
      <c r="L40" s="4"/>
      <c r="M40" s="4"/>
      <c r="N40" s="4"/>
      <c r="O40" s="6"/>
      <c r="P40" s="3"/>
      <c r="R40" s="2"/>
      <c r="S40" s="2"/>
      <c r="T40" s="2"/>
      <c r="U40" s="1"/>
      <c r="V40" s="1"/>
      <c r="W40" s="1"/>
      <c r="X40" s="1"/>
      <c r="Y40" s="1"/>
      <c r="Z40" s="1"/>
      <c r="AA40" s="1"/>
    </row>
    <row r="41" spans="2:27" ht="20.100000000000001" customHeight="1" x14ac:dyDescent="0.25">
      <c r="E41" s="4"/>
      <c r="F41" s="4"/>
      <c r="G41" s="4"/>
      <c r="H41" s="4"/>
      <c r="I41" s="4"/>
      <c r="J41" s="4"/>
      <c r="K41" s="4"/>
      <c r="L41" s="4"/>
      <c r="M41" s="4"/>
      <c r="N41" s="4"/>
      <c r="O41" s="6"/>
      <c r="P41" s="3"/>
      <c r="R41" s="2"/>
      <c r="S41" s="2"/>
      <c r="T41" s="2"/>
      <c r="U41" s="1"/>
      <c r="V41" s="1"/>
      <c r="W41" s="1"/>
      <c r="X41" s="1"/>
      <c r="Y41" s="1"/>
      <c r="Z41" s="1"/>
      <c r="AA41" s="1"/>
    </row>
    <row r="42" spans="2:27" ht="20.100000000000001" customHeight="1" x14ac:dyDescent="0.25">
      <c r="B42" s="5"/>
      <c r="C42" s="4"/>
      <c r="D42" s="4"/>
      <c r="E42" s="4"/>
      <c r="F42" s="4"/>
      <c r="G42" s="4"/>
      <c r="H42" s="4"/>
      <c r="I42" s="4"/>
      <c r="J42" s="4"/>
      <c r="K42" s="4"/>
      <c r="L42" s="4"/>
      <c r="M42" s="4"/>
      <c r="N42" s="4"/>
      <c r="O42" s="6"/>
      <c r="P42" s="3"/>
      <c r="R42" s="2"/>
      <c r="S42" s="2"/>
      <c r="T42" s="2"/>
      <c r="U42" s="1"/>
      <c r="V42" s="1"/>
      <c r="W42" s="1"/>
      <c r="X42" s="1"/>
      <c r="Y42" s="1"/>
      <c r="Z42" s="1"/>
      <c r="AA42" s="1"/>
    </row>
    <row r="43" spans="2:27" ht="20.100000000000001" customHeight="1" x14ac:dyDescent="0.25">
      <c r="B43" s="5"/>
      <c r="C43" s="4"/>
      <c r="D43" s="4"/>
      <c r="E43" s="4"/>
      <c r="F43" s="4"/>
      <c r="G43" s="4"/>
      <c r="H43" s="4"/>
      <c r="I43" s="4"/>
      <c r="J43" s="4"/>
      <c r="K43" s="4"/>
      <c r="L43" s="4"/>
      <c r="M43" s="4"/>
      <c r="N43" s="4"/>
      <c r="O43" s="6"/>
      <c r="P43" s="3"/>
      <c r="R43" s="2"/>
      <c r="S43" s="2"/>
      <c r="T43" s="2"/>
      <c r="U43" s="1"/>
      <c r="V43" s="1"/>
      <c r="W43" s="1"/>
      <c r="X43" s="1"/>
      <c r="Y43" s="1"/>
      <c r="Z43" s="1"/>
      <c r="AA43" s="1"/>
    </row>
    <row r="44" spans="2:27" ht="20.100000000000001" customHeight="1" x14ac:dyDescent="0.25">
      <c r="B44" s="5"/>
      <c r="C44" s="4"/>
      <c r="D44" s="4"/>
      <c r="E44" s="4"/>
      <c r="F44" s="4"/>
      <c r="G44" s="4"/>
      <c r="H44" s="4"/>
      <c r="I44" s="4"/>
      <c r="J44" s="4"/>
      <c r="K44" s="4"/>
      <c r="L44" s="4"/>
      <c r="M44" s="4"/>
      <c r="N44" s="4"/>
      <c r="O44" s="6"/>
      <c r="P44" s="3"/>
      <c r="R44" s="2"/>
      <c r="S44" s="2"/>
      <c r="T44" s="2"/>
      <c r="U44" s="1"/>
      <c r="V44" s="1"/>
      <c r="W44" s="1"/>
      <c r="X44" s="1"/>
      <c r="Y44" s="1"/>
      <c r="Z44" s="1"/>
      <c r="AA44" s="1"/>
    </row>
    <row r="45" spans="2:27" ht="20.100000000000001" customHeight="1" x14ac:dyDescent="0.25">
      <c r="B45" s="5"/>
      <c r="C45" s="4"/>
      <c r="D45" s="4"/>
      <c r="E45" s="4"/>
      <c r="F45" s="4"/>
      <c r="G45" s="4"/>
      <c r="H45" s="4"/>
      <c r="I45" s="4"/>
      <c r="J45" s="4"/>
      <c r="K45" s="4"/>
      <c r="L45" s="4"/>
      <c r="M45" s="4"/>
      <c r="N45" s="4"/>
      <c r="O45" s="6"/>
      <c r="P45" s="3"/>
      <c r="R45" s="2"/>
      <c r="S45" s="2"/>
      <c r="T45" s="2"/>
      <c r="U45" s="1"/>
      <c r="V45" s="1"/>
      <c r="W45" s="1"/>
      <c r="X45" s="1"/>
      <c r="Y45" s="1"/>
      <c r="Z45" s="1"/>
      <c r="AA45" s="1"/>
    </row>
    <row r="46" spans="2:27" ht="16.5" x14ac:dyDescent="0.25">
      <c r="B46" s="5"/>
      <c r="C46" s="4"/>
      <c r="D46" s="4"/>
      <c r="E46" s="4"/>
      <c r="F46" s="4"/>
      <c r="G46" s="4"/>
      <c r="H46" s="4"/>
      <c r="I46" s="4"/>
      <c r="J46" s="4"/>
      <c r="K46" s="4"/>
      <c r="L46" s="4"/>
      <c r="M46" s="4"/>
      <c r="N46" s="4"/>
      <c r="O46" s="6"/>
      <c r="P46" s="3"/>
      <c r="Q46" s="2"/>
      <c r="R46" s="2"/>
      <c r="S46" s="2"/>
      <c r="T46" s="2"/>
      <c r="U46" s="1"/>
      <c r="V46" s="1"/>
      <c r="W46" s="1"/>
      <c r="X46" s="1"/>
      <c r="Y46" s="1"/>
      <c r="Z46" s="1"/>
      <c r="AA46" s="1"/>
    </row>
  </sheetData>
  <mergeCells count="1">
    <mergeCell ref="U3:V3"/>
  </mergeCells>
  <conditionalFormatting sqref="AA4">
    <cfRule type="expression" dxfId="35" priority="5">
      <formula>$C$4&lt;0</formula>
    </cfRule>
    <cfRule type="expression" dxfId="34" priority="6">
      <formula>$C$4&gt;0</formula>
    </cfRule>
  </conditionalFormatting>
  <conditionalFormatting sqref="AA5">
    <cfRule type="expression" dxfId="33" priority="7">
      <formula>$C$5&lt;0</formula>
    </cfRule>
    <cfRule type="expression" dxfId="32" priority="8">
      <formula>$C$5&gt;0</formula>
    </cfRule>
  </conditionalFormatting>
  <conditionalFormatting sqref="AA6">
    <cfRule type="expression" dxfId="31" priority="9">
      <formula>$C$6&lt;0</formula>
    </cfRule>
    <cfRule type="expression" dxfId="30" priority="10">
      <formula>$C$6&gt;0</formula>
    </cfRule>
  </conditionalFormatting>
  <conditionalFormatting sqref="AA7">
    <cfRule type="expression" dxfId="29" priority="17">
      <formula>$C$7&gt;0</formula>
    </cfRule>
    <cfRule type="expression" dxfId="28" priority="18">
      <formula>$C$7&lt;0</formula>
    </cfRule>
  </conditionalFormatting>
  <conditionalFormatting sqref="AA8">
    <cfRule type="expression" dxfId="27" priority="11">
      <formula>$C$8&lt;0</formula>
    </cfRule>
    <cfRule type="expression" dxfId="26" priority="12">
      <formula>$C$8&gt;0</formula>
    </cfRule>
  </conditionalFormatting>
  <conditionalFormatting sqref="AA9">
    <cfRule type="expression" dxfId="25" priority="15">
      <formula>$C$9&lt;0</formula>
    </cfRule>
    <cfRule type="expression" dxfId="24" priority="16">
      <formula>$C$9&gt;0</formula>
    </cfRule>
  </conditionalFormatting>
  <conditionalFormatting sqref="AA10">
    <cfRule type="expression" dxfId="23" priority="13">
      <formula>$C$10&lt;0</formula>
    </cfRule>
    <cfRule type="expression" dxfId="22" priority="14">
      <formula>$C$10&gt;0</formula>
    </cfRule>
  </conditionalFormatting>
  <conditionalFormatting sqref="AA11:AA12">
    <cfRule type="expression" dxfId="21" priority="1">
      <formula>$C$7&gt;0</formula>
    </cfRule>
    <cfRule type="expression" dxfId="20" priority="2">
      <formula>$C$7&lt;0</formula>
    </cfRule>
  </conditionalFormatting>
  <pageMargins left="0.4" right="0.4" top="0.4" bottom="0.4" header="0" footer="0"/>
  <pageSetup scale="6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pageSetUpPr fitToPage="1"/>
  </sheetPr>
  <dimension ref="A1:AF191"/>
  <sheetViews>
    <sheetView showGridLines="0" zoomScaleNormal="100" workbookViewId="0">
      <selection activeCell="F30" sqref="F30"/>
    </sheetView>
  </sheetViews>
  <sheetFormatPr defaultColWidth="11.42578125" defaultRowHeight="15" x14ac:dyDescent="0.25"/>
  <cols>
    <col min="1" max="1" width="3.28515625" style="1" customWidth="1"/>
    <col min="2" max="2" width="38.85546875" style="1" customWidth="1"/>
    <col min="3" max="3" width="5.85546875" style="1" customWidth="1"/>
    <col min="4" max="4" width="46.5703125" style="1" customWidth="1"/>
    <col min="5" max="5" width="5.85546875" style="1" customWidth="1"/>
    <col min="6" max="6" width="41.7109375" style="1" customWidth="1"/>
    <col min="7" max="7" width="3.28515625" style="1" customWidth="1"/>
    <col min="8" max="8" width="10.28515625" style="13" customWidth="1"/>
    <col min="9" max="32" width="11.42578125" style="13"/>
    <col min="33" max="16384" width="11.42578125" style="1"/>
  </cols>
  <sheetData>
    <row r="1" spans="1:32" s="28" customFormat="1" ht="42" customHeight="1" x14ac:dyDescent="0.25">
      <c r="B1" s="29" t="s">
        <v>66</v>
      </c>
      <c r="C1" s="31"/>
      <c r="H1" s="55"/>
      <c r="I1" s="55"/>
      <c r="J1" s="55"/>
      <c r="K1" s="55"/>
      <c r="L1" s="55"/>
      <c r="M1" s="55"/>
      <c r="N1" s="55"/>
      <c r="O1" s="55"/>
      <c r="P1" s="55"/>
      <c r="Q1" s="55"/>
      <c r="R1" s="55"/>
      <c r="S1" s="55"/>
      <c r="T1" s="55"/>
      <c r="U1" s="55"/>
      <c r="V1" s="55"/>
      <c r="W1" s="55"/>
      <c r="X1" s="55"/>
      <c r="Y1" s="55"/>
      <c r="Z1" s="55"/>
      <c r="AA1" s="55"/>
      <c r="AB1" s="55"/>
      <c r="AC1" s="55"/>
      <c r="AD1" s="55"/>
      <c r="AE1" s="55"/>
      <c r="AF1" s="55"/>
    </row>
    <row r="2" spans="1:32" s="28" customFormat="1" ht="42" customHeight="1" x14ac:dyDescent="0.25">
      <c r="B2" s="100" t="s">
        <v>67</v>
      </c>
      <c r="C2" s="100"/>
      <c r="D2" s="100"/>
      <c r="F2" s="35" t="s">
        <v>68</v>
      </c>
      <c r="H2" s="55"/>
      <c r="I2" s="55"/>
      <c r="J2" s="55"/>
      <c r="K2" s="55"/>
      <c r="L2" s="55"/>
      <c r="M2" s="55"/>
      <c r="N2" s="55"/>
      <c r="O2" s="55"/>
      <c r="P2" s="55"/>
      <c r="Q2" s="55"/>
      <c r="R2" s="55"/>
      <c r="S2" s="55"/>
      <c r="T2" s="55"/>
      <c r="U2" s="55"/>
      <c r="V2" s="55"/>
      <c r="W2" s="55"/>
      <c r="X2" s="55"/>
      <c r="Y2" s="55"/>
      <c r="Z2" s="55"/>
      <c r="AA2" s="55"/>
      <c r="AB2" s="55"/>
      <c r="AC2" s="55"/>
      <c r="AD2" s="55"/>
      <c r="AE2" s="55"/>
      <c r="AF2" s="55"/>
    </row>
    <row r="3" spans="1:32" s="28" customFormat="1" ht="42" customHeight="1" thickBot="1" x14ac:dyDescent="0.3">
      <c r="B3" s="101" t="s">
        <v>69</v>
      </c>
      <c r="C3" s="101"/>
      <c r="D3" s="101"/>
      <c r="F3" s="88" t="s">
        <v>1</v>
      </c>
      <c r="H3" s="55"/>
      <c r="I3" s="55"/>
      <c r="J3" s="55"/>
      <c r="K3" s="55"/>
      <c r="L3" s="55"/>
      <c r="M3" s="55"/>
      <c r="N3" s="55"/>
      <c r="O3" s="55"/>
      <c r="P3" s="55"/>
      <c r="Q3" s="55"/>
      <c r="R3" s="55"/>
      <c r="S3" s="55"/>
      <c r="T3" s="55"/>
      <c r="U3" s="55"/>
      <c r="V3" s="55"/>
      <c r="W3" s="55"/>
      <c r="X3" s="55"/>
      <c r="Y3" s="55"/>
      <c r="Z3" s="55"/>
      <c r="AA3" s="55"/>
      <c r="AB3" s="55"/>
      <c r="AC3" s="55"/>
      <c r="AD3" s="55"/>
      <c r="AE3" s="55"/>
      <c r="AF3" s="55"/>
    </row>
    <row r="4" spans="1:32" s="28" customFormat="1" ht="392.1" customHeight="1" thickBot="1" x14ac:dyDescent="0.3">
      <c r="B4" s="52"/>
      <c r="C4" s="53"/>
      <c r="D4" s="54"/>
      <c r="E4" s="54"/>
      <c r="F4" s="54"/>
      <c r="H4" s="55"/>
      <c r="I4" s="55"/>
      <c r="J4" s="55"/>
      <c r="K4" s="55"/>
      <c r="L4" s="55"/>
      <c r="M4" s="55"/>
      <c r="N4" s="55"/>
      <c r="O4" s="55"/>
      <c r="P4" s="55"/>
      <c r="Q4" s="55"/>
      <c r="R4" s="55"/>
      <c r="S4" s="55"/>
      <c r="T4" s="55"/>
      <c r="U4" s="55"/>
      <c r="V4" s="55"/>
      <c r="W4" s="55"/>
      <c r="X4" s="55"/>
      <c r="Y4" s="55"/>
      <c r="Z4" s="55"/>
      <c r="AA4" s="55"/>
      <c r="AB4" s="55"/>
      <c r="AC4" s="55"/>
      <c r="AD4" s="55"/>
      <c r="AE4" s="55"/>
      <c r="AF4" s="55"/>
    </row>
    <row r="5" spans="1:32" s="28" customFormat="1" ht="39" customHeight="1" x14ac:dyDescent="0.25">
      <c r="B5" s="33"/>
      <c r="C5" s="31"/>
      <c r="H5" s="55"/>
      <c r="I5" s="55"/>
      <c r="J5" s="55"/>
      <c r="K5" s="55"/>
      <c r="L5" s="55"/>
      <c r="M5" s="55"/>
      <c r="N5" s="55"/>
      <c r="O5" s="55"/>
      <c r="P5" s="55"/>
      <c r="Q5" s="55"/>
      <c r="R5" s="55"/>
      <c r="S5" s="55"/>
      <c r="T5" s="55"/>
      <c r="U5" s="55"/>
      <c r="V5" s="55"/>
      <c r="W5" s="55"/>
      <c r="X5" s="55"/>
      <c r="Y5" s="55"/>
      <c r="Z5" s="55"/>
      <c r="AA5" s="55"/>
      <c r="AB5" s="55"/>
      <c r="AC5" s="55"/>
      <c r="AD5" s="55"/>
      <c r="AE5" s="55"/>
      <c r="AF5" s="55"/>
    </row>
    <row r="6" spans="1:32" ht="24.95" customHeight="1" x14ac:dyDescent="0.25">
      <c r="A6" s="30"/>
      <c r="B6" s="34" t="str">
        <f>+'Entrada de dados em BRANCO'!Z4</f>
        <v>Renda total</v>
      </c>
      <c r="C6" s="47"/>
      <c r="D6" s="34" t="str">
        <f>+'Entrada de dados em BRANCO'!Z5</f>
        <v>Custo das mercadorias vendidas</v>
      </c>
      <c r="E6" s="47"/>
      <c r="F6" s="34" t="str">
        <f>+'Entrada de dados em BRANCO'!Z6</f>
        <v>Lucro bruto</v>
      </c>
      <c r="G6" s="30"/>
      <c r="H6" s="44"/>
      <c r="T6" s="56"/>
    </row>
    <row r="7" spans="1:32" ht="35.1" customHeight="1" x14ac:dyDescent="0.25">
      <c r="B7" s="49">
        <f>+'Entrada de dados em BRANCO'!V4</f>
        <v>0</v>
      </c>
      <c r="C7" s="50"/>
      <c r="D7" s="49">
        <f>+'Entrada de dados em BRANCO'!V5</f>
        <v>0</v>
      </c>
      <c r="E7" s="50"/>
      <c r="F7" s="49">
        <f>+'Entrada de dados em BRANCO'!V16</f>
        <v>0</v>
      </c>
    </row>
    <row r="8" spans="1:32" ht="65.099999999999994" customHeight="1" x14ac:dyDescent="0.25">
      <c r="B8" s="51"/>
      <c r="C8" s="50"/>
      <c r="D8" s="51"/>
      <c r="E8" s="50"/>
      <c r="F8" s="51"/>
    </row>
    <row r="9" spans="1:32" ht="24.95" customHeight="1" x14ac:dyDescent="0.25">
      <c r="B9" s="46">
        <f>'Entrada de dados em BRANCO'!$AA$4</f>
        <v>0</v>
      </c>
      <c r="C9" s="32"/>
      <c r="D9" s="46">
        <f>'Entrada de dados em BRANCO'!$AA$5</f>
        <v>0</v>
      </c>
      <c r="E9" s="32"/>
      <c r="F9" s="46">
        <f>'Entrada de dados em BRANCO'!$AA$6</f>
        <v>0</v>
      </c>
    </row>
    <row r="10" spans="1:32" ht="24.95" customHeight="1" thickBot="1" x14ac:dyDescent="0.3">
      <c r="B10" s="45" t="s">
        <v>70</v>
      </c>
      <c r="C10" s="32"/>
      <c r="D10" s="45" t="s">
        <v>70</v>
      </c>
      <c r="E10" s="32"/>
      <c r="F10" s="45" t="s">
        <v>70</v>
      </c>
    </row>
    <row r="11" spans="1:32" ht="35.1" customHeight="1" x14ac:dyDescent="0.25">
      <c r="B11" s="32"/>
      <c r="C11" s="32"/>
      <c r="D11" s="32"/>
      <c r="E11" s="32"/>
      <c r="F11" s="32"/>
    </row>
    <row r="12" spans="1:32" ht="24.95" customHeight="1" x14ac:dyDescent="0.25">
      <c r="B12" s="34" t="str">
        <f>+'Entrada de dados em BRANCO'!Z7</f>
        <v>Despesas</v>
      </c>
      <c r="C12" s="47"/>
      <c r="D12" s="48" t="str">
        <f>+'Entrada de dados em BRANCO'!Z8</f>
        <v>Lucros antes dos impostos e juros</v>
      </c>
      <c r="E12" s="47"/>
      <c r="F12" s="34" t="str">
        <f>+'Entrada de dados em BRANCO'!Z9</f>
        <v>Juros</v>
      </c>
    </row>
    <row r="13" spans="1:32" ht="35.1" customHeight="1" x14ac:dyDescent="0.25">
      <c r="B13" s="49">
        <f>+'Entrada de dados em BRANCO'!V7</f>
        <v>0</v>
      </c>
      <c r="C13" s="50"/>
      <c r="D13" s="49">
        <f>+'Entrada de dados em BRANCO'!V18</f>
        <v>0</v>
      </c>
      <c r="E13" s="50"/>
      <c r="F13" s="49">
        <f>+'Entrada de dados em BRANCO'!V9</f>
        <v>0</v>
      </c>
    </row>
    <row r="14" spans="1:32" ht="65.099999999999994" customHeight="1" x14ac:dyDescent="0.25">
      <c r="B14" s="50"/>
      <c r="C14" s="50"/>
      <c r="D14" s="85"/>
      <c r="E14" s="50"/>
      <c r="F14" s="50"/>
    </row>
    <row r="15" spans="1:32" ht="24.95" customHeight="1" x14ac:dyDescent="0.25">
      <c r="B15" s="46">
        <f>'Entrada de dados em BRANCO'!$AA$7</f>
        <v>0</v>
      </c>
      <c r="C15" s="32"/>
      <c r="D15" s="46">
        <f>'Entrada de dados em BRANCO'!$AA$8</f>
        <v>0</v>
      </c>
      <c r="E15" s="32"/>
      <c r="F15" s="46">
        <f>'Entrada de dados em BRANCO'!$AA$9</f>
        <v>0</v>
      </c>
    </row>
    <row r="16" spans="1:32" ht="24.95" customHeight="1" thickBot="1" x14ac:dyDescent="0.3">
      <c r="B16" s="45" t="s">
        <v>70</v>
      </c>
      <c r="C16" s="32"/>
      <c r="D16" s="45" t="s">
        <v>70</v>
      </c>
      <c r="E16" s="32"/>
      <c r="F16" s="45" t="s">
        <v>70</v>
      </c>
    </row>
    <row r="17" spans="2:6" ht="35.1" customHeight="1" x14ac:dyDescent="0.25">
      <c r="B17" s="32"/>
      <c r="C17" s="32"/>
      <c r="D17" s="32"/>
      <c r="E17" s="32"/>
      <c r="F17" s="32"/>
    </row>
    <row r="18" spans="2:6" ht="24.95" customHeight="1" x14ac:dyDescent="0.25">
      <c r="B18" s="34" t="str">
        <f>+'Entrada de dados em BRANCO'!U10</f>
        <v>Receita antes dos impostos</v>
      </c>
      <c r="C18" s="47"/>
      <c r="D18" s="34" t="str">
        <f>+'Entrada de dados em BRANCO'!U11</f>
        <v>Imposto de Renda</v>
      </c>
      <c r="E18" s="47"/>
      <c r="F18" s="34" t="str">
        <f>+'Entrada de dados em BRANCO'!U12</f>
        <v>Receita Líquida</v>
      </c>
    </row>
    <row r="19" spans="2:6" ht="35.1" customHeight="1" x14ac:dyDescent="0.25">
      <c r="B19" s="49">
        <f>+'Entrada de dados em BRANCO'!V20</f>
        <v>0</v>
      </c>
      <c r="C19" s="50"/>
      <c r="D19" s="49">
        <f>+'Entrada de dados em BRANCO'!V11</f>
        <v>0</v>
      </c>
      <c r="E19" s="50"/>
      <c r="F19" s="49">
        <f>+'Entrada de dados em BRANCO'!V22</f>
        <v>0</v>
      </c>
    </row>
    <row r="20" spans="2:6" ht="65.099999999999994" customHeight="1" x14ac:dyDescent="0.25">
      <c r="B20" s="51"/>
      <c r="C20" s="50"/>
      <c r="D20" s="51"/>
      <c r="E20" s="50"/>
      <c r="F20" s="51"/>
    </row>
    <row r="21" spans="2:6" ht="24.95" customHeight="1" x14ac:dyDescent="0.25">
      <c r="B21" s="46">
        <f>'Entrada de dados em BRANCO'!$AA$10</f>
        <v>0</v>
      </c>
      <c r="C21" s="32"/>
      <c r="D21" s="46">
        <f>'Entrada de dados em BRANCO'!$AA$11</f>
        <v>0</v>
      </c>
      <c r="E21" s="32"/>
      <c r="F21" s="46">
        <f>'Entrada de dados em BRANCO'!$AA$12</f>
        <v>0</v>
      </c>
    </row>
    <row r="22" spans="2:6" ht="24.95" customHeight="1" thickBot="1" x14ac:dyDescent="0.3">
      <c r="B22" s="45" t="s">
        <v>70</v>
      </c>
      <c r="C22" s="32"/>
      <c r="D22" s="45" t="s">
        <v>70</v>
      </c>
      <c r="E22" s="32"/>
      <c r="F22" s="45" t="s">
        <v>70</v>
      </c>
    </row>
    <row r="23" spans="2:6" ht="24" customHeight="1" x14ac:dyDescent="0.25">
      <c r="B23" s="32"/>
      <c r="C23" s="32"/>
      <c r="D23" s="32"/>
      <c r="E23" s="32"/>
      <c r="F23" s="32"/>
    </row>
    <row r="24" spans="2:6" s="13" customFormat="1" ht="24" customHeight="1" x14ac:dyDescent="0.25"/>
    <row r="25" spans="2:6" s="13" customFormat="1" ht="24" customHeight="1" x14ac:dyDescent="0.25"/>
    <row r="26" spans="2:6" s="13" customFormat="1" ht="24" customHeight="1" x14ac:dyDescent="0.25"/>
    <row r="27" spans="2:6" s="13" customFormat="1" ht="13.5" customHeight="1" x14ac:dyDescent="0.25"/>
    <row r="28" spans="2:6" s="13" customFormat="1" ht="13.5" customHeight="1" x14ac:dyDescent="0.25"/>
    <row r="29" spans="2:6" s="13" customFormat="1" ht="13.5" x14ac:dyDescent="0.25"/>
    <row r="30" spans="2:6" s="13" customFormat="1" ht="13.5" x14ac:dyDescent="0.25"/>
    <row r="31" spans="2:6" s="13" customFormat="1" ht="13.5" x14ac:dyDescent="0.25"/>
    <row r="32" spans="2:6" s="13" customFormat="1" ht="13.5" x14ac:dyDescent="0.25"/>
    <row r="33" s="13" customFormat="1" ht="13.5" x14ac:dyDescent="0.25"/>
    <row r="34" s="13" customFormat="1" ht="13.5" x14ac:dyDescent="0.25"/>
    <row r="35" s="13" customFormat="1" ht="13.5" x14ac:dyDescent="0.25"/>
    <row r="36" s="13" customFormat="1" ht="13.5" x14ac:dyDescent="0.25"/>
    <row r="37" s="13" customFormat="1" ht="13.5" x14ac:dyDescent="0.25"/>
    <row r="38" s="13" customFormat="1" ht="13.5" x14ac:dyDescent="0.25"/>
    <row r="39" s="13" customFormat="1" ht="13.5" x14ac:dyDescent="0.25"/>
    <row r="40" s="13" customFormat="1" ht="13.5" x14ac:dyDescent="0.25"/>
    <row r="41" s="13" customFormat="1" ht="13.5" x14ac:dyDescent="0.25"/>
    <row r="42" s="13" customFormat="1" ht="13.5" x14ac:dyDescent="0.25"/>
    <row r="43" s="13" customFormat="1" ht="13.5" x14ac:dyDescent="0.25"/>
    <row r="44" s="13" customFormat="1" ht="13.5" x14ac:dyDescent="0.25"/>
    <row r="45" s="13" customFormat="1" ht="13.5" x14ac:dyDescent="0.25"/>
    <row r="46" s="13" customFormat="1" ht="13.5" x14ac:dyDescent="0.25"/>
    <row r="47" s="13" customFormat="1" ht="13.5" x14ac:dyDescent="0.25"/>
    <row r="48" s="13" customFormat="1" ht="13.5" x14ac:dyDescent="0.25"/>
    <row r="49" s="13" customFormat="1" ht="13.5" x14ac:dyDescent="0.25"/>
    <row r="50" s="13" customFormat="1" ht="13.5" x14ac:dyDescent="0.25"/>
    <row r="51" s="13" customFormat="1" ht="13.5" x14ac:dyDescent="0.25"/>
    <row r="52" s="13" customFormat="1" ht="13.5" x14ac:dyDescent="0.25"/>
    <row r="53" s="13" customFormat="1" ht="13.5" x14ac:dyDescent="0.25"/>
    <row r="54" s="13" customFormat="1" ht="13.5" x14ac:dyDescent="0.25"/>
    <row r="55" s="13" customFormat="1" ht="13.5" x14ac:dyDescent="0.25"/>
    <row r="56" s="13" customFormat="1" ht="13.5" x14ac:dyDescent="0.25"/>
    <row r="57" s="13" customFormat="1" ht="13.5" x14ac:dyDescent="0.25"/>
    <row r="58" s="13" customFormat="1" ht="13.5" x14ac:dyDescent="0.25"/>
    <row r="59" s="13" customFormat="1" ht="13.5" x14ac:dyDescent="0.25"/>
    <row r="60" s="13" customFormat="1" ht="13.5" x14ac:dyDescent="0.25"/>
    <row r="61" s="13" customFormat="1" ht="13.5" x14ac:dyDescent="0.25"/>
    <row r="62" s="13" customFormat="1" ht="13.5" x14ac:dyDescent="0.25"/>
    <row r="63" s="13" customFormat="1" ht="13.5" x14ac:dyDescent="0.25"/>
    <row r="64" s="13" customFormat="1" ht="13.5" x14ac:dyDescent="0.25"/>
    <row r="65" s="13" customFormat="1" ht="13.5" x14ac:dyDescent="0.25"/>
    <row r="66" s="13" customFormat="1" ht="13.5" x14ac:dyDescent="0.25"/>
    <row r="67" s="13" customFormat="1" ht="13.5" x14ac:dyDescent="0.25"/>
    <row r="68" s="13" customFormat="1" ht="13.5" x14ac:dyDescent="0.25"/>
    <row r="69" s="13" customFormat="1" ht="13.5" x14ac:dyDescent="0.25"/>
    <row r="70" s="13" customFormat="1" ht="13.5" x14ac:dyDescent="0.25"/>
    <row r="71" s="13" customFormat="1" ht="13.5" x14ac:dyDescent="0.25"/>
    <row r="72" s="13" customFormat="1" ht="13.5" x14ac:dyDescent="0.25"/>
    <row r="73" s="13" customFormat="1" ht="13.5" x14ac:dyDescent="0.25"/>
    <row r="74" s="13" customFormat="1" ht="13.5" x14ac:dyDescent="0.25"/>
    <row r="75" s="13" customFormat="1" ht="13.5" x14ac:dyDescent="0.25"/>
    <row r="76" s="13" customFormat="1" ht="13.5" x14ac:dyDescent="0.25"/>
    <row r="77" s="13" customFormat="1" ht="13.5" x14ac:dyDescent="0.25"/>
    <row r="78" s="13" customFormat="1" ht="13.5" x14ac:dyDescent="0.25"/>
    <row r="79" s="13" customFormat="1" ht="13.5" x14ac:dyDescent="0.25"/>
    <row r="80" s="13" customFormat="1" ht="13.5" x14ac:dyDescent="0.25"/>
    <row r="81" s="13" customFormat="1" ht="13.5" x14ac:dyDescent="0.25"/>
    <row r="82" s="13" customFormat="1" ht="13.5" x14ac:dyDescent="0.25"/>
    <row r="83" s="13" customFormat="1" ht="13.5" x14ac:dyDescent="0.25"/>
    <row r="84" s="13" customFormat="1" ht="13.5" x14ac:dyDescent="0.25"/>
    <row r="85" s="13" customFormat="1" ht="13.5" x14ac:dyDescent="0.25"/>
    <row r="86" s="13" customFormat="1" ht="13.5" x14ac:dyDescent="0.25"/>
    <row r="87" s="13" customFormat="1" ht="13.5" x14ac:dyDescent="0.25"/>
    <row r="88" s="13" customFormat="1" ht="13.5" x14ac:dyDescent="0.25"/>
    <row r="89" s="13" customFormat="1" ht="13.5" x14ac:dyDescent="0.25"/>
    <row r="90" s="13" customFormat="1" ht="13.5" x14ac:dyDescent="0.25"/>
    <row r="91" s="13" customFormat="1" ht="13.5" x14ac:dyDescent="0.25"/>
    <row r="92" s="13" customFormat="1" ht="13.5" x14ac:dyDescent="0.25"/>
    <row r="93" s="13" customFormat="1" ht="13.5" x14ac:dyDescent="0.25"/>
    <row r="94" s="13" customFormat="1" ht="13.5" x14ac:dyDescent="0.25"/>
    <row r="95" s="13" customFormat="1" ht="13.5" x14ac:dyDescent="0.25"/>
    <row r="96" s="13" customFormat="1" ht="13.5" x14ac:dyDescent="0.25"/>
    <row r="97" s="13" customFormat="1" ht="13.5" x14ac:dyDescent="0.25"/>
    <row r="98" s="13" customFormat="1" ht="13.5" x14ac:dyDescent="0.25"/>
    <row r="99" s="13" customFormat="1" ht="13.5" x14ac:dyDescent="0.25"/>
    <row r="100" s="13" customFormat="1" ht="13.5" x14ac:dyDescent="0.25"/>
    <row r="101" s="13" customFormat="1" ht="13.5" x14ac:dyDescent="0.25"/>
    <row r="102" s="13" customFormat="1" ht="13.5" x14ac:dyDescent="0.25"/>
    <row r="103" s="13" customFormat="1" ht="13.5" x14ac:dyDescent="0.25"/>
    <row r="104" s="13" customFormat="1" ht="13.5" x14ac:dyDescent="0.25"/>
    <row r="105" s="13" customFormat="1" ht="13.5" x14ac:dyDescent="0.25"/>
    <row r="106" s="13" customFormat="1" ht="13.5" x14ac:dyDescent="0.25"/>
    <row r="107" s="13" customFormat="1" ht="13.5" x14ac:dyDescent="0.25"/>
    <row r="108" s="13" customFormat="1" ht="13.5" x14ac:dyDescent="0.25"/>
    <row r="109" s="13" customFormat="1" ht="13.5" x14ac:dyDescent="0.25"/>
    <row r="110" s="13" customFormat="1" ht="13.5" x14ac:dyDescent="0.25"/>
    <row r="111" s="13" customFormat="1" ht="13.5" x14ac:dyDescent="0.25"/>
    <row r="112" s="13" customFormat="1" ht="13.5" x14ac:dyDescent="0.25"/>
    <row r="113" s="13" customFormat="1" ht="13.5" x14ac:dyDescent="0.25"/>
    <row r="114" s="13" customFormat="1" ht="13.5" x14ac:dyDescent="0.25"/>
    <row r="115" s="13" customFormat="1" ht="13.5" x14ac:dyDescent="0.25"/>
    <row r="116" s="13" customFormat="1" ht="13.5" x14ac:dyDescent="0.25"/>
    <row r="117" s="13" customFormat="1" ht="13.5" x14ac:dyDescent="0.25"/>
    <row r="118" s="13" customFormat="1" ht="13.5" x14ac:dyDescent="0.25"/>
    <row r="119" s="13" customFormat="1" ht="13.5" x14ac:dyDescent="0.25"/>
    <row r="120" s="13" customFormat="1" ht="13.5" x14ac:dyDescent="0.25"/>
    <row r="121" s="13" customFormat="1" ht="13.5" x14ac:dyDescent="0.25"/>
    <row r="122" s="13" customFormat="1" ht="13.5" x14ac:dyDescent="0.25"/>
    <row r="123" s="13" customFormat="1" ht="13.5" x14ac:dyDescent="0.25"/>
    <row r="124" s="13" customFormat="1" ht="13.5" x14ac:dyDescent="0.25"/>
    <row r="125" s="13" customFormat="1" ht="13.5" x14ac:dyDescent="0.25"/>
    <row r="126" s="13" customFormat="1" ht="13.5" x14ac:dyDescent="0.25"/>
    <row r="127" s="13" customFormat="1" ht="13.5" x14ac:dyDescent="0.25"/>
    <row r="128" s="13" customFormat="1" ht="13.5" x14ac:dyDescent="0.25"/>
    <row r="129" s="13" customFormat="1" ht="13.5" x14ac:dyDescent="0.25"/>
    <row r="130" s="13" customFormat="1" ht="13.5" x14ac:dyDescent="0.25"/>
    <row r="131" s="13" customFormat="1" ht="13.5" x14ac:dyDescent="0.25"/>
    <row r="132" s="13" customFormat="1" ht="13.5" x14ac:dyDescent="0.25"/>
    <row r="133" s="13" customFormat="1" ht="13.5" x14ac:dyDescent="0.25"/>
    <row r="134" s="13" customFormat="1" ht="13.5" x14ac:dyDescent="0.25"/>
    <row r="135" s="13" customFormat="1" ht="13.5" x14ac:dyDescent="0.25"/>
    <row r="136" s="13" customFormat="1" ht="13.5" x14ac:dyDescent="0.25"/>
    <row r="137" s="13" customFormat="1" ht="13.5" x14ac:dyDescent="0.25"/>
    <row r="138" s="13" customFormat="1" ht="13.5" x14ac:dyDescent="0.25"/>
    <row r="139" s="13" customFormat="1" ht="13.5" x14ac:dyDescent="0.25"/>
    <row r="140" s="13" customFormat="1" ht="13.5" x14ac:dyDescent="0.25"/>
    <row r="141" s="13" customFormat="1" ht="13.5" x14ac:dyDescent="0.25"/>
    <row r="142" s="13" customFormat="1" ht="13.5" x14ac:dyDescent="0.25"/>
    <row r="143" s="13" customFormat="1" ht="13.5" x14ac:dyDescent="0.25"/>
    <row r="144" s="13" customFormat="1" ht="13.5" x14ac:dyDescent="0.25"/>
    <row r="145" s="13" customFormat="1" ht="13.5" x14ac:dyDescent="0.25"/>
    <row r="146" s="13" customFormat="1" ht="13.5" x14ac:dyDescent="0.25"/>
    <row r="147" s="13" customFormat="1" ht="13.5" x14ac:dyDescent="0.25"/>
    <row r="148" s="13" customFormat="1" ht="13.5" x14ac:dyDescent="0.25"/>
    <row r="149" s="13" customFormat="1" ht="13.5" x14ac:dyDescent="0.25"/>
    <row r="150" s="13" customFormat="1" ht="13.5" x14ac:dyDescent="0.25"/>
    <row r="151" s="13" customFormat="1" ht="13.5" x14ac:dyDescent="0.25"/>
    <row r="152" s="13" customFormat="1" ht="13.5" x14ac:dyDescent="0.25"/>
    <row r="153" s="13" customFormat="1" ht="13.5" x14ac:dyDescent="0.25"/>
    <row r="154" s="13" customFormat="1" ht="13.5" x14ac:dyDescent="0.25"/>
    <row r="155" s="13" customFormat="1" ht="13.5" x14ac:dyDescent="0.25"/>
    <row r="156" s="13" customFormat="1" ht="13.5" x14ac:dyDescent="0.25"/>
    <row r="157" s="13" customFormat="1" ht="13.5" x14ac:dyDescent="0.25"/>
    <row r="158" s="13" customFormat="1" ht="13.5" x14ac:dyDescent="0.25"/>
    <row r="159" s="13" customFormat="1" ht="13.5" x14ac:dyDescent="0.25"/>
    <row r="160" s="13" customFormat="1" ht="13.5" x14ac:dyDescent="0.25"/>
    <row r="161" s="13" customFormat="1" ht="13.5" x14ac:dyDescent="0.25"/>
    <row r="162" s="13" customFormat="1" ht="13.5" x14ac:dyDescent="0.25"/>
    <row r="163" s="13" customFormat="1" ht="13.5" x14ac:dyDescent="0.25"/>
    <row r="164" s="13" customFormat="1" ht="13.5" x14ac:dyDescent="0.25"/>
    <row r="165" s="13" customFormat="1" ht="13.5" x14ac:dyDescent="0.25"/>
    <row r="166" s="13" customFormat="1" ht="13.5" x14ac:dyDescent="0.25"/>
    <row r="167" s="13" customFormat="1" ht="13.5" x14ac:dyDescent="0.25"/>
    <row r="168" s="13" customFormat="1" ht="13.5" x14ac:dyDescent="0.25"/>
    <row r="169" s="13" customFormat="1" ht="13.5" x14ac:dyDescent="0.25"/>
    <row r="170" s="13" customFormat="1" ht="13.5" x14ac:dyDescent="0.25"/>
    <row r="171" s="13" customFormat="1" ht="13.5" x14ac:dyDescent="0.25"/>
    <row r="172" s="13" customFormat="1" ht="13.5" x14ac:dyDescent="0.25"/>
    <row r="173" s="13" customFormat="1" ht="13.5" x14ac:dyDescent="0.25"/>
    <row r="174" s="13" customFormat="1" ht="13.5" x14ac:dyDescent="0.25"/>
    <row r="175" s="13" customFormat="1" ht="13.5" x14ac:dyDescent="0.25"/>
    <row r="176" s="13" customFormat="1" ht="13.5" x14ac:dyDescent="0.25"/>
    <row r="177" s="13" customFormat="1" ht="13.5" x14ac:dyDescent="0.25"/>
    <row r="178" s="13" customFormat="1" ht="13.5" x14ac:dyDescent="0.25"/>
    <row r="179" s="13" customFormat="1" ht="13.5" x14ac:dyDescent="0.25"/>
    <row r="180" s="13" customFormat="1" ht="13.5" x14ac:dyDescent="0.25"/>
    <row r="181" s="13" customFormat="1" ht="13.5" x14ac:dyDescent="0.25"/>
    <row r="182" s="13" customFormat="1" ht="13.5" x14ac:dyDescent="0.25"/>
    <row r="183" s="13" customFormat="1" ht="13.5" x14ac:dyDescent="0.25"/>
    <row r="184" s="13" customFormat="1" ht="13.5" x14ac:dyDescent="0.25"/>
    <row r="185" s="13" customFormat="1" ht="13.5" x14ac:dyDescent="0.25"/>
    <row r="186" s="13" customFormat="1" ht="13.5" x14ac:dyDescent="0.25"/>
    <row r="187" s="13" customFormat="1" ht="13.5" x14ac:dyDescent="0.25"/>
    <row r="188" s="13" customFormat="1" ht="13.5" x14ac:dyDescent="0.25"/>
    <row r="189" s="13" customFormat="1" ht="13.5" x14ac:dyDescent="0.25"/>
    <row r="190" s="13" customFormat="1" ht="13.5" x14ac:dyDescent="0.25"/>
    <row r="191" s="13" customFormat="1" ht="13.5" x14ac:dyDescent="0.25"/>
  </sheetData>
  <mergeCells count="2">
    <mergeCell ref="B2:D2"/>
    <mergeCell ref="B3:D3"/>
  </mergeCells>
  <conditionalFormatting sqref="B9 F9 D15 B21 F21">
    <cfRule type="cellIs" dxfId="19" priority="3" operator="greaterThan">
      <formula>0</formula>
    </cfRule>
    <cfRule type="cellIs" dxfId="18" priority="4" operator="lessThan">
      <formula>0</formula>
    </cfRule>
  </conditionalFormatting>
  <conditionalFormatting sqref="D9 B15 F15 D21">
    <cfRule type="cellIs" dxfId="17" priority="1" operator="greaterThan">
      <formula>0</formula>
    </cfRule>
    <cfRule type="cellIs" dxfId="16" priority="2" operator="lessThan">
      <formula>0</formula>
    </cfRule>
  </conditionalFormatting>
  <dataValidations count="1">
    <dataValidation type="list" allowBlank="1" showInputMessage="1" showErrorMessage="1" sqref="F3" xr:uid="{00000000-0002-0000-0200-000000000000}">
      <formula1>ListMonths</formula1>
    </dataValidation>
  </dataValidations>
  <pageMargins left="0.4" right="0.4" top="0.4" bottom="0.4" header="0" footer="0"/>
  <pageSetup scale="72" fitToHeight="0" orientation="portrait" r:id="rId1"/>
  <drawing r:id="rId2"/>
  <extLst>
    <ext xmlns:x14="http://schemas.microsoft.com/office/spreadsheetml/2009/9/main" uri="{05C60535-1F16-4fd2-B633-F4F36F0B64E0}">
      <x14:sparklineGroups xmlns:xm="http://schemas.microsoft.com/office/excel/2006/main">
        <x14:sparklineGroup lineWeight="1.5" type="column" displayEmptyCellsAs="gap" high="1" low="1" negative="1" xr2:uid="{00000000-0003-0000-0200-000011000000}">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'Entrada de dados em BRANCO'!C4:N4</xm:f>
              <xm:sqref>B8</xm:sqref>
            </x14:sparkline>
          </x14:sparklines>
        </x14:sparklineGroup>
        <x14:sparklineGroup type="column" displayEmptyCellsAs="gap" high="1" low="1" negative="1" xr2:uid="{00000000-0003-0000-0200-000010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BRANCO'!C5:N5</xm:f>
              <xm:sqref>D8</xm:sqref>
            </x14:sparkline>
          </x14:sparklines>
        </x14:sparklineGroup>
        <x14:sparklineGroup type="column" displayEmptyCellsAs="gap" high="1" low="1" negative="1" xr2:uid="{00000000-0003-0000-0200-00000F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BRANCO'!C6:N6</xm:f>
              <xm:sqref>F8</xm:sqref>
            </x14:sparkline>
          </x14:sparklines>
        </x14:sparklineGroup>
        <x14:sparklineGroup type="column" displayEmptyCellsAs="gap" high="1" low="1" negative="1" xr2:uid="{00000000-0003-0000-0200-00000E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BRANCO'!C25:N25</xm:f>
              <xm:sqref>B14</xm:sqref>
            </x14:sparkline>
          </x14:sparklines>
        </x14:sparklineGroup>
        <x14:sparklineGroup type="column" displayEmptyCellsAs="gap" high="1" low="1" negative="1" xr2:uid="{00000000-0003-0000-0200-00000D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BRANCO'!C26:N26</xm:f>
              <xm:sqref>D14</xm:sqref>
            </x14:sparkline>
          </x14:sparklines>
        </x14:sparklineGroup>
        <x14:sparklineGroup type="column" displayEmptyCellsAs="gap" high="1" low="1" negative="1" xr2:uid="{00000000-0003-0000-0200-00000C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BRANCO'!C27:N27</xm:f>
              <xm:sqref>F14</xm:sqref>
            </x14:sparkline>
          </x14:sparklines>
        </x14:sparklineGroup>
        <x14:sparklineGroup type="column" displayEmptyCellsAs="gap" high="1" low="1" negative="1" xr2:uid="{00000000-0003-0000-0200-00000B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BRANCO'!C26:N26</xm:f>
              <xm:sqref>B20</xm:sqref>
            </x14:sparkline>
          </x14:sparklines>
        </x14:sparklineGroup>
        <x14:sparklineGroup type="column" displayEmptyCellsAs="gap" high="1" low="1" negative="1" xr2:uid="{00000000-0003-0000-0200-00000A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BRANCO'!C29:N29</xm:f>
              <xm:sqref>D20</xm:sqref>
            </x14:sparkline>
          </x14:sparklines>
        </x14:sparklineGroup>
        <x14:sparklineGroup type="column" displayEmptyCellsAs="gap" high="1" low="1" negative="1" xr2:uid="{00000000-0003-0000-0200-000009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BRANCO'!C30:N30</xm:f>
              <xm:sqref>F20</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B1:AO46"/>
  <sheetViews>
    <sheetView showGridLines="0" workbookViewId="0">
      <selection activeCell="Z15" sqref="Z15"/>
    </sheetView>
  </sheetViews>
  <sheetFormatPr defaultColWidth="11.42578125" defaultRowHeight="15" x14ac:dyDescent="0.25"/>
  <cols>
    <col min="1" max="1" width="3.28515625" customWidth="1"/>
    <col min="2" max="2" width="30.85546875" customWidth="1"/>
    <col min="16" max="16" width="3.28515625" customWidth="1"/>
    <col min="18" max="18" width="3.28515625" customWidth="1"/>
    <col min="19" max="19" width="15.7109375" customWidth="1"/>
    <col min="20" max="20" width="3.28515625" customWidth="1"/>
    <col min="21" max="21" width="30.85546875" customWidth="1"/>
    <col min="23" max="23" width="3.28515625" customWidth="1"/>
    <col min="25" max="25" width="3.28515625" customWidth="1"/>
    <col min="26" max="26" width="35.42578125" customWidth="1"/>
    <col min="27" max="28" width="10.85546875" customWidth="1"/>
  </cols>
  <sheetData>
    <row r="1" spans="2:41" s="28" customFormat="1" ht="42" customHeight="1" x14ac:dyDescent="0.25">
      <c r="B1" s="29" t="s">
        <v>7</v>
      </c>
      <c r="C1" s="31"/>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2:41" s="28" customFormat="1" ht="24.95" customHeight="1" x14ac:dyDescent="0.25">
      <c r="B2" s="43" t="s">
        <v>8</v>
      </c>
      <c r="C2" s="43"/>
      <c r="D2" s="43"/>
      <c r="F2" s="3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2:41" ht="38.25" customHeight="1" x14ac:dyDescent="0.25">
      <c r="B3" s="59" t="s">
        <v>9</v>
      </c>
      <c r="C3" s="58" t="s">
        <v>4</v>
      </c>
      <c r="D3" s="58" t="s">
        <v>10</v>
      </c>
      <c r="E3" s="58" t="s">
        <v>3</v>
      </c>
      <c r="F3" s="58" t="s">
        <v>11</v>
      </c>
      <c r="G3" s="58" t="s">
        <v>12</v>
      </c>
      <c r="H3" s="58" t="s">
        <v>2</v>
      </c>
      <c r="I3" s="58" t="s">
        <v>1</v>
      </c>
      <c r="J3" s="58" t="s">
        <v>13</v>
      </c>
      <c r="K3" s="58" t="s">
        <v>14</v>
      </c>
      <c r="L3" s="58" t="s">
        <v>15</v>
      </c>
      <c r="M3" s="58" t="s">
        <v>0</v>
      </c>
      <c r="N3" s="58" t="s">
        <v>16</v>
      </c>
      <c r="O3" s="58" t="s">
        <v>17</v>
      </c>
      <c r="P3" s="20"/>
      <c r="Q3" s="57" t="s">
        <v>18</v>
      </c>
      <c r="R3" s="10"/>
      <c r="S3" s="57" t="s">
        <v>19</v>
      </c>
      <c r="T3" s="10"/>
      <c r="U3" s="102" t="s">
        <v>20</v>
      </c>
      <c r="V3" s="102"/>
      <c r="W3" s="11"/>
      <c r="X3" s="83" t="s">
        <v>21</v>
      </c>
      <c r="Y3" s="11"/>
      <c r="Z3" s="22" t="s">
        <v>5</v>
      </c>
      <c r="AA3" s="23" t="s">
        <v>6</v>
      </c>
      <c r="AB3" s="21" t="s">
        <v>22</v>
      </c>
    </row>
    <row r="4" spans="2:41" ht="20.100000000000001" customHeight="1" x14ac:dyDescent="0.25">
      <c r="B4" s="62" t="s">
        <v>23</v>
      </c>
      <c r="C4" s="68"/>
      <c r="D4" s="68"/>
      <c r="E4" s="68"/>
      <c r="F4" s="68"/>
      <c r="G4" s="68"/>
      <c r="H4" s="68"/>
      <c r="I4" s="68"/>
      <c r="J4" s="68"/>
      <c r="K4" s="68"/>
      <c r="L4" s="68"/>
      <c r="M4" s="68"/>
      <c r="N4" s="68"/>
      <c r="O4" s="69">
        <f t="shared" ref="O4:O30" si="0">SUM(C4:N4)</f>
        <v>0</v>
      </c>
      <c r="P4" s="15"/>
      <c r="Q4" s="89">
        <f>IFERROR(IF($S$4=$C$3,0,IF($S$4=$D$3,D4/C4-1,IF($S$4=$E$3,E4/D4-1,IF($S$4=$F$3,F4/E4-1,IF($S$4=$G$3,G4/F4-1,IF($S$4=$H$3,H4/G4-1,IF($S$4=$I$3,I4/H4-1,IF($S$4=$J$3,J4/I4-1,IF($S$4=$K$3,K4/J4-1,IF($S$4=$L$3,L4/K4-1,IF($S$4=$M$3,M4/L4-1,IF($S$4=$N$3,N4/M4-1,"")))))))))))),0)</f>
        <v>0</v>
      </c>
      <c r="R4" s="12"/>
      <c r="S4" s="80" t="str">
        <f>'EM BRANCO Painel de lucro e per'!F3</f>
        <v>JUL</v>
      </c>
      <c r="T4" s="12"/>
      <c r="U4" s="60" t="s">
        <v>23</v>
      </c>
      <c r="V4" s="81">
        <f>IFERROR(IF($S$4=$C$3,C4,IF($S$4=$D$3,D4,IF($S$4=$E$3,E4,IF($S$4=$F$3,F4,IF($S$4=$G$3,G4,IF($S$4=$H$3,H4,IF($S$4=$I$3,I4,IF($S$4=$J$3,J4,IF($S$4=$K$3,K4,IF($S$4=$L$3,L4,IF($S$4=$M$3,M4,IF($S$4=$N$3,N4,IF($S$4=$O$3,O4))))))))))))),0)</f>
        <v>0</v>
      </c>
      <c r="W4" s="13"/>
      <c r="X4" s="84" t="s">
        <v>4</v>
      </c>
      <c r="Y4" s="13"/>
      <c r="Z4" s="61" t="s">
        <v>23</v>
      </c>
      <c r="AA4" s="25">
        <f>'Entrada de dados em BRANCO'!Q4</f>
        <v>0</v>
      </c>
      <c r="AB4" s="24" t="s">
        <v>24</v>
      </c>
    </row>
    <row r="5" spans="2:41" ht="27" x14ac:dyDescent="0.25">
      <c r="B5" s="91" t="s">
        <v>25</v>
      </c>
      <c r="C5" s="70"/>
      <c r="D5" s="70"/>
      <c r="E5" s="70"/>
      <c r="F5" s="70"/>
      <c r="G5" s="70"/>
      <c r="H5" s="70"/>
      <c r="I5" s="70"/>
      <c r="J5" s="70"/>
      <c r="K5" s="70"/>
      <c r="L5" s="70"/>
      <c r="M5" s="70"/>
      <c r="N5" s="70"/>
      <c r="O5" s="71">
        <f t="shared" si="0"/>
        <v>0</v>
      </c>
      <c r="P5" s="15"/>
      <c r="Q5" s="90">
        <f>IFERROR(IF($S$4=$C$3,0,IF($S$4=$D$3,D5/C5-1,IF($S$4=$E$3,E5/D5-1,IF($S$4=$F$3,F5/E5-1,IF($S$4=$G$3,G5/F5-1,IF($S$4=$H$3,H5/G5-1,IF($S$4=$I$3,I5/H5-1,IF($S$4=$J$3,J5/I5-1,IF($S$4=$K$3,K5/J5-1,IF($S$4=$L$3,L5/K5-1,IF($S$4=$M$3,M5/L5-1,IF($S$4=$N$3,N5/M5-1,"")))))))))))),0)</f>
        <v>0</v>
      </c>
      <c r="R5" s="12"/>
      <c r="S5" s="12"/>
      <c r="T5" s="12"/>
      <c r="U5" s="97" t="s">
        <v>25</v>
      </c>
      <c r="V5" s="81">
        <f>IFERROR(IF($S$4=$C$3,C5,IF($S$4=$D$3,D5,IF($S$4=$E$3,E5,IF($S$4=$F$3,F5,IF($S$4=$G$3,G5,IF($S$4=$H$3,H5,IF($S$4=$I$3,I5,IF($S$4=$J$3,J5,IF($S$4=$K$3,K5,IF($S$4=$L$3,L5,IF($S$4=$M$3,M5,IF($S$4=$N$3,N5,IF($S$4=$O$3,O5))))))))))))),0)</f>
        <v>0</v>
      </c>
      <c r="W5" s="13"/>
      <c r="X5" s="84" t="s">
        <v>10</v>
      </c>
      <c r="Y5" s="13"/>
      <c r="Z5" s="98" t="s">
        <v>25</v>
      </c>
      <c r="AA5" s="25">
        <f>'Entrada de dados em BRANCO'!Q5</f>
        <v>0</v>
      </c>
      <c r="AB5" s="24" t="s">
        <v>26</v>
      </c>
    </row>
    <row r="6" spans="2:41" ht="20.100000000000001" customHeight="1" x14ac:dyDescent="0.25">
      <c r="B6" s="63" t="s">
        <v>27</v>
      </c>
      <c r="C6" s="74">
        <f t="shared" ref="C6:N6" si="1">+C4-C5</f>
        <v>0</v>
      </c>
      <c r="D6" s="74">
        <f t="shared" si="1"/>
        <v>0</v>
      </c>
      <c r="E6" s="74">
        <f t="shared" si="1"/>
        <v>0</v>
      </c>
      <c r="F6" s="74">
        <f t="shared" si="1"/>
        <v>0</v>
      </c>
      <c r="G6" s="74">
        <f t="shared" si="1"/>
        <v>0</v>
      </c>
      <c r="H6" s="74">
        <f t="shared" si="1"/>
        <v>0</v>
      </c>
      <c r="I6" s="74">
        <f t="shared" si="1"/>
        <v>0</v>
      </c>
      <c r="J6" s="74">
        <f t="shared" si="1"/>
        <v>0</v>
      </c>
      <c r="K6" s="74">
        <f t="shared" si="1"/>
        <v>0</v>
      </c>
      <c r="L6" s="74">
        <f t="shared" si="1"/>
        <v>0</v>
      </c>
      <c r="M6" s="74">
        <f t="shared" si="1"/>
        <v>0</v>
      </c>
      <c r="N6" s="74">
        <f t="shared" si="1"/>
        <v>0</v>
      </c>
      <c r="O6" s="71">
        <f t="shared" si="0"/>
        <v>0</v>
      </c>
      <c r="P6" s="15"/>
      <c r="Q6" s="90">
        <f>IFERROR(IF($S$4=$C$3,0,IF($S$4=$D$3,D6/C6-1,IF($S$4=$E$3,E6/D6-1,IF($S$4=$F$3,F6/E6-1,IF($S$4=$G$3,G6/F6-1,IF($S$4=$H$3,H6/G6-1,IF($S$4=$I$3,I6/H6-1,IF($S$4=$J$3,J6/I6-1,IF($S$4=$K$3,K6/J6-1,IF($S$4=$L$3,L6/K6-1,IF($S$4=$M$3,M6/L6-1,IF($S$4=$N$3,N6/M6-1,"")))))))))))),0)</f>
        <v>0</v>
      </c>
      <c r="R6" s="12"/>
      <c r="S6" s="12"/>
      <c r="T6" s="12"/>
      <c r="U6" s="60" t="s">
        <v>27</v>
      </c>
      <c r="V6" s="81"/>
      <c r="W6" s="13"/>
      <c r="X6" s="84" t="s">
        <v>3</v>
      </c>
      <c r="Y6" s="13"/>
      <c r="Z6" s="61" t="s">
        <v>27</v>
      </c>
      <c r="AA6" s="25">
        <f>'Entrada de dados em BRANCO'!Q6</f>
        <v>0</v>
      </c>
      <c r="AB6" s="24" t="s">
        <v>24</v>
      </c>
    </row>
    <row r="7" spans="2:41" ht="20.100000000000001" customHeight="1" x14ac:dyDescent="0.25">
      <c r="B7" s="67" t="s">
        <v>28</v>
      </c>
      <c r="C7" s="73"/>
      <c r="D7" s="73"/>
      <c r="E7" s="73"/>
      <c r="F7" s="73"/>
      <c r="G7" s="73"/>
      <c r="H7" s="73"/>
      <c r="I7" s="73"/>
      <c r="J7" s="73"/>
      <c r="K7" s="73"/>
      <c r="L7" s="73"/>
      <c r="M7" s="73"/>
      <c r="N7" s="73"/>
      <c r="O7" s="72">
        <f t="shared" si="0"/>
        <v>0</v>
      </c>
      <c r="P7" s="16"/>
      <c r="Q7" s="90"/>
      <c r="R7" s="12"/>
      <c r="S7" s="12"/>
      <c r="T7" s="12"/>
      <c r="U7" s="60" t="s">
        <v>29</v>
      </c>
      <c r="V7" s="81">
        <f>IFERROR(IF($S$4=$C$3,C25,IF($S$4=$D$3,D25,IF($S$4=$E$3,E25,IF($S$4=$F$3,F25,IF($S$4=$G$3,G25,IF($S$4=$H$3,H25,IF($S$4=$I$3,I25,IF($S$4=$J$3,J25,IF($S$4=$K$3,K25,IF($S$4=$L$3,L25,IF($S$4=$M$3,M25,IF($S$4=$N$3,N25,IF($S$4=$O$3,O25))))))))))))),0)</f>
        <v>0</v>
      </c>
      <c r="W7" s="13"/>
      <c r="X7" s="84" t="s">
        <v>11</v>
      </c>
      <c r="Y7" s="13"/>
      <c r="Z7" s="61" t="s">
        <v>29</v>
      </c>
      <c r="AA7" s="25">
        <f>'Entrada de dados em BRANCO'!Q25</f>
        <v>0</v>
      </c>
      <c r="AB7" s="24" t="s">
        <v>26</v>
      </c>
    </row>
    <row r="8" spans="2:41" ht="27" x14ac:dyDescent="0.25">
      <c r="B8" s="67" t="s">
        <v>30</v>
      </c>
      <c r="C8" s="73"/>
      <c r="D8" s="73"/>
      <c r="E8" s="73"/>
      <c r="F8" s="73"/>
      <c r="G8" s="73"/>
      <c r="H8" s="73"/>
      <c r="I8" s="73"/>
      <c r="J8" s="73"/>
      <c r="K8" s="73"/>
      <c r="L8" s="73"/>
      <c r="M8" s="73"/>
      <c r="N8" s="73"/>
      <c r="O8" s="72">
        <f t="shared" si="0"/>
        <v>0</v>
      </c>
      <c r="P8" s="16"/>
      <c r="Q8" s="90"/>
      <c r="R8" s="12"/>
      <c r="S8" s="12"/>
      <c r="T8" s="12"/>
      <c r="U8" s="97" t="s">
        <v>31</v>
      </c>
      <c r="V8" s="81"/>
      <c r="W8" s="13"/>
      <c r="X8" s="84" t="s">
        <v>12</v>
      </c>
      <c r="Y8" s="13"/>
      <c r="Z8" s="98" t="s">
        <v>31</v>
      </c>
      <c r="AA8" s="25">
        <f>+'Entrada de dados em BRANCO'!Q26</f>
        <v>0</v>
      </c>
      <c r="AB8" s="24" t="s">
        <v>24</v>
      </c>
    </row>
    <row r="9" spans="2:41" ht="20.100000000000001" customHeight="1" x14ac:dyDescent="0.25">
      <c r="B9" s="67" t="s">
        <v>32</v>
      </c>
      <c r="C9" s="73"/>
      <c r="D9" s="73"/>
      <c r="E9" s="73"/>
      <c r="F9" s="73"/>
      <c r="G9" s="73"/>
      <c r="H9" s="73"/>
      <c r="I9" s="73"/>
      <c r="J9" s="73"/>
      <c r="K9" s="73"/>
      <c r="L9" s="73"/>
      <c r="M9" s="73"/>
      <c r="N9" s="73"/>
      <c r="O9" s="72">
        <f t="shared" si="0"/>
        <v>0</v>
      </c>
      <c r="P9" s="15"/>
      <c r="Q9" s="90"/>
      <c r="R9" s="12"/>
      <c r="S9" s="12"/>
      <c r="T9" s="12"/>
      <c r="U9" s="60" t="s">
        <v>33</v>
      </c>
      <c r="V9" s="81">
        <f>IFERROR(IF($S$4=$C$3,C27,IF($S$4=$D$3,D27,IF($S$4=$E$3,E27,IF($S$4=$F$3,F27,IF($S$4=$G$3,G27,IF($S$4=$H$3,H27,IF($S$4=$I$3,I27,IF($S$4=$J$3,J27,IF($S$4=$K$3,K27,IF($S$4=$L$3,L27,IF($S$4=$M$3,M27,IF($S$4=$N$3,N27,IF($S$4=$O$3,O27))))))))))))),0)</f>
        <v>0</v>
      </c>
      <c r="W9" s="13"/>
      <c r="X9" s="84" t="s">
        <v>2</v>
      </c>
      <c r="Y9" s="13"/>
      <c r="Z9" s="61" t="s">
        <v>33</v>
      </c>
      <c r="AA9" s="25">
        <f>+'Entrada de dados em BRANCO'!Q27</f>
        <v>0</v>
      </c>
      <c r="AB9" s="24" t="s">
        <v>26</v>
      </c>
    </row>
    <row r="10" spans="2:41" ht="20.100000000000001" customHeight="1" x14ac:dyDescent="0.25">
      <c r="B10" s="67" t="s">
        <v>34</v>
      </c>
      <c r="C10" s="73"/>
      <c r="D10" s="73"/>
      <c r="E10" s="73"/>
      <c r="F10" s="73"/>
      <c r="G10" s="73"/>
      <c r="H10" s="73"/>
      <c r="I10" s="73"/>
      <c r="J10" s="73"/>
      <c r="K10" s="73"/>
      <c r="L10" s="73"/>
      <c r="M10" s="73"/>
      <c r="N10" s="73"/>
      <c r="O10" s="72">
        <f t="shared" si="0"/>
        <v>0</v>
      </c>
      <c r="P10" s="16"/>
      <c r="Q10" s="90"/>
      <c r="R10" s="12"/>
      <c r="S10" s="12"/>
      <c r="T10" s="12"/>
      <c r="U10" s="60" t="s">
        <v>35</v>
      </c>
      <c r="V10" s="81"/>
      <c r="W10" s="13"/>
      <c r="X10" s="84" t="s">
        <v>1</v>
      </c>
      <c r="Y10" s="13"/>
      <c r="Z10" s="61" t="s">
        <v>35</v>
      </c>
      <c r="AA10" s="25">
        <f>+'Entrada de dados em BRANCO'!Q28</f>
        <v>0</v>
      </c>
      <c r="AB10" s="24" t="s">
        <v>24</v>
      </c>
    </row>
    <row r="11" spans="2:41" ht="20.100000000000001" customHeight="1" x14ac:dyDescent="0.25">
      <c r="B11" s="67" t="s">
        <v>36</v>
      </c>
      <c r="C11" s="73"/>
      <c r="D11" s="73"/>
      <c r="E11" s="73"/>
      <c r="F11" s="73"/>
      <c r="G11" s="73"/>
      <c r="H11" s="73"/>
      <c r="I11" s="73"/>
      <c r="J11" s="73"/>
      <c r="K11" s="73"/>
      <c r="L11" s="73"/>
      <c r="M11" s="73"/>
      <c r="N11" s="73"/>
      <c r="O11" s="72">
        <f t="shared" si="0"/>
        <v>0</v>
      </c>
      <c r="P11" s="17"/>
      <c r="Q11" s="90"/>
      <c r="R11" s="12"/>
      <c r="S11" s="12"/>
      <c r="T11" s="12"/>
      <c r="U11" s="60" t="s">
        <v>37</v>
      </c>
      <c r="V11" s="81">
        <f>IFERROR(IF($S$4=$C$3,C29,IF($S$4=$D$3,D29,IF($S$4=$E$3,E29,IF($S$4=$F$3,F29,IF($S$4=$G$3,G29,IF($S$4=$H$3,H29,IF($S$4=$I$3,I29,IF($S$4=$J$3,J29,IF($S$4=$K$3,K29,IF($S$4=$L$3,L29,IF($S$4=$M$3,M29,IF($S$4=$N$3,N29,IF($S$4=$O$3,O29))))))))))))),0)</f>
        <v>0</v>
      </c>
      <c r="W11" s="13"/>
      <c r="X11" s="84" t="s">
        <v>13</v>
      </c>
      <c r="Y11" s="13"/>
      <c r="Z11" s="61" t="s">
        <v>37</v>
      </c>
      <c r="AA11" s="25">
        <f>+'Entrada de dados em BRANCO'!Q29</f>
        <v>0</v>
      </c>
      <c r="AB11" s="24" t="s">
        <v>26</v>
      </c>
    </row>
    <row r="12" spans="2:41" ht="20.100000000000001" customHeight="1" x14ac:dyDescent="0.25">
      <c r="B12" s="67" t="s">
        <v>38</v>
      </c>
      <c r="C12" s="73"/>
      <c r="D12" s="73"/>
      <c r="E12" s="73"/>
      <c r="F12" s="73"/>
      <c r="G12" s="73"/>
      <c r="H12" s="73"/>
      <c r="I12" s="73"/>
      <c r="J12" s="73"/>
      <c r="K12" s="73"/>
      <c r="L12" s="73"/>
      <c r="M12" s="73"/>
      <c r="N12" s="73"/>
      <c r="O12" s="72">
        <f t="shared" si="0"/>
        <v>0</v>
      </c>
      <c r="P12" s="18"/>
      <c r="Q12" s="90"/>
      <c r="R12" s="12"/>
      <c r="S12" s="12"/>
      <c r="T12" s="12"/>
      <c r="U12" s="60" t="s">
        <v>39</v>
      </c>
      <c r="V12" s="81"/>
      <c r="W12" s="13"/>
      <c r="X12" s="84" t="s">
        <v>14</v>
      </c>
      <c r="Y12" s="13"/>
      <c r="Z12" s="61" t="s">
        <v>39</v>
      </c>
      <c r="AA12" s="25">
        <f>+'Entrada de dados em BRANCO'!Q30</f>
        <v>0</v>
      </c>
      <c r="AB12" s="24" t="s">
        <v>24</v>
      </c>
    </row>
    <row r="13" spans="2:41" ht="20.100000000000001" customHeight="1" x14ac:dyDescent="0.25">
      <c r="B13" s="67" t="s">
        <v>40</v>
      </c>
      <c r="C13" s="73"/>
      <c r="D13" s="73"/>
      <c r="E13" s="73"/>
      <c r="F13" s="73"/>
      <c r="G13" s="73"/>
      <c r="H13" s="73"/>
      <c r="I13" s="73"/>
      <c r="J13" s="73"/>
      <c r="K13" s="73"/>
      <c r="L13" s="73"/>
      <c r="M13" s="73"/>
      <c r="N13" s="73"/>
      <c r="O13" s="72">
        <f t="shared" si="0"/>
        <v>0</v>
      </c>
      <c r="P13" s="19"/>
      <c r="Q13" s="90"/>
      <c r="R13" s="12"/>
      <c r="S13" s="12"/>
      <c r="T13" s="12"/>
      <c r="U13" s="13"/>
      <c r="V13" s="13"/>
      <c r="W13" s="13"/>
      <c r="X13" s="84" t="s">
        <v>15</v>
      </c>
      <c r="Y13" s="13"/>
      <c r="Z13" s="13"/>
      <c r="AA13" s="13"/>
    </row>
    <row r="14" spans="2:41" ht="20.100000000000001" customHeight="1" x14ac:dyDescent="0.25">
      <c r="B14" s="67" t="s">
        <v>41</v>
      </c>
      <c r="C14" s="73"/>
      <c r="D14" s="73"/>
      <c r="E14" s="73"/>
      <c r="F14" s="73"/>
      <c r="G14" s="73"/>
      <c r="H14" s="73"/>
      <c r="I14" s="73"/>
      <c r="J14" s="73"/>
      <c r="K14" s="73"/>
      <c r="L14" s="73"/>
      <c r="M14" s="73"/>
      <c r="N14" s="73"/>
      <c r="O14" s="72">
        <f t="shared" si="0"/>
        <v>0</v>
      </c>
      <c r="P14" s="19"/>
      <c r="Q14" s="90"/>
      <c r="R14" s="12"/>
      <c r="S14" s="12"/>
      <c r="T14" s="12"/>
      <c r="U14" s="60" t="s">
        <v>23</v>
      </c>
      <c r="V14" s="81">
        <f>+V4</f>
        <v>0</v>
      </c>
      <c r="W14" s="13"/>
      <c r="X14" s="84" t="s">
        <v>0</v>
      </c>
      <c r="Y14" s="13"/>
      <c r="Z14" s="42" t="s">
        <v>9</v>
      </c>
      <c r="AA14" s="37" t="s">
        <v>42</v>
      </c>
      <c r="AB14" s="37" t="s">
        <v>43</v>
      </c>
      <c r="AC14" s="37" t="s">
        <v>44</v>
      </c>
      <c r="AD14" s="37" t="s">
        <v>45</v>
      </c>
      <c r="AE14" s="37" t="s">
        <v>46</v>
      </c>
      <c r="AF14" s="37" t="s">
        <v>47</v>
      </c>
      <c r="AG14" s="37" t="s">
        <v>48</v>
      </c>
      <c r="AH14" s="37" t="s">
        <v>49</v>
      </c>
      <c r="AI14" s="37" t="s">
        <v>50</v>
      </c>
      <c r="AJ14" s="37" t="s">
        <v>51</v>
      </c>
      <c r="AK14" s="37" t="s">
        <v>52</v>
      </c>
      <c r="AL14" s="37" t="s">
        <v>53</v>
      </c>
      <c r="AM14" s="37" t="s">
        <v>54</v>
      </c>
      <c r="AN14" s="37" t="s">
        <v>55</v>
      </c>
      <c r="AO14" s="36"/>
    </row>
    <row r="15" spans="2:41" ht="27" x14ac:dyDescent="0.25">
      <c r="B15" s="67" t="s">
        <v>56</v>
      </c>
      <c r="C15" s="73"/>
      <c r="D15" s="73"/>
      <c r="E15" s="73"/>
      <c r="F15" s="73"/>
      <c r="G15" s="73"/>
      <c r="H15" s="73"/>
      <c r="I15" s="73"/>
      <c r="J15" s="73"/>
      <c r="K15" s="73"/>
      <c r="L15" s="73"/>
      <c r="M15" s="73"/>
      <c r="N15" s="73"/>
      <c r="O15" s="72">
        <f t="shared" si="0"/>
        <v>0</v>
      </c>
      <c r="P15" s="19"/>
      <c r="Q15" s="90"/>
      <c r="R15" s="12"/>
      <c r="S15" s="12"/>
      <c r="T15" s="12"/>
      <c r="U15" s="97" t="s">
        <v>25</v>
      </c>
      <c r="V15" s="81">
        <f>+V5*-1</f>
        <v>0</v>
      </c>
      <c r="W15" s="13"/>
      <c r="X15" s="84" t="s">
        <v>16</v>
      </c>
      <c r="Y15" s="13"/>
      <c r="Z15" s="86" t="str">
        <f>IF(LEN('Entrada de dados em BRANCO'!$U$4),'Entrada de dados em BRANCO'!$U$4,"")</f>
        <v>Renda total</v>
      </c>
      <c r="AA15" s="38">
        <f>IF(LEN('Entrada de dados em BRANCO'!$V$4),'Entrada de dados em BRANCO'!$V$4,"")</f>
        <v>0</v>
      </c>
      <c r="AB15" s="38">
        <f ca="1">IF(OR(LEN('Entrada de dados em BRANCO'!$AA15)=0,AND(ROW()=ROW('Entrada de dados em BRANCO'!$AA$15:$AA$23),'Entrada de dados em BRANCO'!$AO$15)),'Entrada de dados em BRANCO'!$AI15,"")</f>
        <v>0</v>
      </c>
      <c r="AC15" s="38">
        <f ca="1">IF(LEN('Entrada de dados em BRANCO'!$AA15)=0,0,IF(AND('Entrada de dados em BRANCO'!$AI15&lt;0,'Entrada de dados em BRANCO'!$AI15-'Entrada de dados em BRANCO'!$AA15&lt;0,LEN('Entrada de dados em BRANCO'!$AB15)=0),'Entrada de dados em BRANCO'!$AI15-MIN(0,'Entrada de dados em BRANCO'!$AA15),IF(AND('Entrada de dados em BRANCO'!$AI15&gt;0,'Entrada de dados em BRANCO'!$AI15-'Entrada de dados em BRANCO'!$AA15&gt;0,LEN('Entrada de dados em BRANCO'!$AB15)=0),'Entrada de dados em BRANCO'!$AI15-MAX(0,'Entrada de dados em BRANCO'!$AA15),0)))</f>
        <v>0</v>
      </c>
      <c r="AD15" s="38">
        <f ca="1">IF(LEN('Entrada de dados em BRANCO'!$AA15)=0,0,IF(AND('Entrada de dados em BRANCO'!$AI15&lt;0,'Entrada de dados em BRANCO'!$AA15&lt;0,LEN('Entrada de dados em BRANCO'!$AB15)=0),MAX('Entrada de dados em BRANCO'!$AA15,'Entrada de dados em BRANCO'!$AI15),0))</f>
        <v>0</v>
      </c>
      <c r="AE15" s="38">
        <f ca="1">IF(LEN('Entrada de dados em BRANCO'!$AA15)=0,0,IF(AND('Entrada de dados em BRANCO'!$AI15-'Entrada de dados em BRANCO'!$AA15&lt;0,'Entrada de dados em BRANCO'!$AA15&gt;0,LEN('Entrada de dados em BRANCO'!$AB15)=0),MAX(-'Entrada de dados em BRANCO'!$AA15,'Entrada de dados em BRANCO'!$AI15-'Entrada de dados em BRANCO'!$AA15),0))</f>
        <v>0</v>
      </c>
      <c r="AF15" s="38">
        <f ca="1">IF(LEN('Entrada de dados em BRANCO'!$AA15)=0,0,IF(AND('Entrada de dados em BRANCO'!$AI15-'Entrada de dados em BRANCO'!$AA15&gt;0,'Entrada de dados em BRANCO'!$AA15&lt;0,LEN('Entrada de dados em BRANCO'!$AB15)=0),MIN(-'Entrada de dados em BRANCO'!$AA15,'Entrada de dados em BRANCO'!$AI15-'Entrada de dados em BRANCO'!$AA15),0))</f>
        <v>0</v>
      </c>
      <c r="AG15" s="38">
        <f ca="1">IF(LEN('Entrada de dados em BRANCO'!$AA15)=0,0,IF(AND('Entrada de dados em BRANCO'!$AI15&gt;0,'Entrada de dados em BRANCO'!$AA15&gt;0,LEN('Entrada de dados em BRANCO'!$AB15)=0),MIN('Entrada de dados em BRANCO'!$AA15,'Entrada de dados em BRANCO'!$AI15),0))</f>
        <v>0</v>
      </c>
      <c r="AH15" s="39">
        <f ca="1">IF(ROW()=ROW('Entrada de dados em BRANCO'!$AA$15:$AA$23),1/ROWS('Entrada de dados em BRANCO'!$AA$15:$AA$23),IF(ROW()=ROW('Entrada de dados em BRANCO'!$AA$15:$AA$23)+ROWS('Entrada de dados em BRANCO'!$AH$15:$AH$23)-1,NA(),OFFSET('Entrada de dados em BRANCO'!$AH15,-1,0)+1/ROWS('Entrada de dados em BRANCO'!$AA$15:$AA$23)))</f>
        <v>0.1111111111111111</v>
      </c>
      <c r="AI15" s="38">
        <f ca="1">IF(ROW()=ROW('Entrada de dados em BRANCO'!$AA$15:$AA$23),0,OFFSET('Entrada de dados em BRANCO'!$AI15,-1,0))+IF(LEN('Entrada de dados em BRANCO'!$AA15),'Entrada de dados em BRANCO'!$AA15,0)</f>
        <v>0</v>
      </c>
      <c r="AJ15" s="38" t="e">
        <f>IF('Entrada de dados em BRANCO'!$AO$17=1,IF(LEN('Entrada de dados em BRANCO'!$AB15),'Entrada de dados em BRANCO'!$AB15/2,'Entrada de dados em BRANCO'!$AI15-'Entrada de dados em BRANCO'!$AA15/2),NA())</f>
        <v>#N/A</v>
      </c>
      <c r="AK15" s="38">
        <f ca="1">IF(OR('Entrada de dados em BRANCO'!$AO$17=2,AND('Entrada de dados em BRANCO'!$AO$17=3,OR(AND(LEN('Entrada de dados em BRANCO'!$AB15)&gt;0,'Entrada de dados em BRANCO'!$AI15&gt;0),AND(LEN('Entrada de dados em BRANCO'!$AA15),'Entrada de dados em BRANCO'!$AA15&gt;=0)))),IF(LEN('Entrada de dados em BRANCO'!$AB15),MAX(0,'Entrada de dados em BRANCO'!$AI15),'Entrada de dados em BRANCO'!$AI15-MIN(0,'Entrada de dados em BRANCO'!$AA15)),NA())</f>
        <v>0</v>
      </c>
      <c r="AL15" s="38" t="e">
        <f ca="1">IF('Entrada de dados em BRANCO'!$AO$17=3,IF(LEN('Entrada de dados em BRANCO'!$AB15),IF('Entrada de dados em BRANCO'!$AB15&lt;0,'Entrada de dados em BRANCO'!$AB15,NA()),IF('Entrada de dados em BRANCO'!$AA15&lt;0,'Entrada de dados em BRANCO'!$AI15,NA())),NA())</f>
        <v>#N/A</v>
      </c>
      <c r="AM15" s="39">
        <f ca="1">IF(ROW()=ROW('Entrada de dados em BRANCO'!$AA$15:$AA$23),0.5/ROWS('Entrada de dados em BRANCO'!$AA$15:$AA$23),OFFSET('Entrada de dados em BRANCO'!$AM15,-1,0)+1/ROWS('Entrada de dados em BRANCO'!$AA$15:$AA$23))</f>
        <v>5.5555555555555552E-2</v>
      </c>
      <c r="AN15" s="38">
        <f>IF(LEN('Entrada de dados em BRANCO'!$AA15),'Entrada de dados em BRANCO'!$AA15,'Entrada de dados em BRANCO'!$AB15)</f>
        <v>0</v>
      </c>
      <c r="AO15" s="40" t="b">
        <v>1</v>
      </c>
    </row>
    <row r="16" spans="2:41" ht="20.100000000000001" customHeight="1" x14ac:dyDescent="0.25">
      <c r="B16" s="67" t="s">
        <v>57</v>
      </c>
      <c r="C16" s="73"/>
      <c r="D16" s="73"/>
      <c r="E16" s="73"/>
      <c r="F16" s="73"/>
      <c r="G16" s="73"/>
      <c r="H16" s="73"/>
      <c r="I16" s="73"/>
      <c r="J16" s="73"/>
      <c r="K16" s="73"/>
      <c r="L16" s="73"/>
      <c r="M16" s="73"/>
      <c r="N16" s="73"/>
      <c r="O16" s="72">
        <f t="shared" si="0"/>
        <v>0</v>
      </c>
      <c r="P16" s="19"/>
      <c r="Q16" s="90"/>
      <c r="R16" s="12"/>
      <c r="S16" s="12"/>
      <c r="T16" s="12"/>
      <c r="U16" s="60" t="s">
        <v>27</v>
      </c>
      <c r="V16" s="82">
        <f>SUM(V14:V15)</f>
        <v>0</v>
      </c>
      <c r="W16" s="13"/>
      <c r="X16" s="84" t="s">
        <v>17</v>
      </c>
      <c r="Y16" s="13"/>
      <c r="Z16" s="87" t="str">
        <f>IF(LEN('Entrada de dados em BRANCO'!$U$5),'Entrada de dados em BRANCO'!$U$5,"")</f>
        <v>Custo das mercadorias vendidas</v>
      </c>
      <c r="AA16" s="41">
        <f>IF(LEN('Entrada de dados em BRANCO'!$V$5),'Entrada de dados em BRANCO'!$V$15,"")</f>
        <v>0</v>
      </c>
      <c r="AB16" s="41" t="str">
        <f>IF(OR(LEN('Entrada de dados em BRANCO'!$AA16)=0,AND(ROW()=ROW('Entrada de dados em BRANCO'!$AA$15:$AA$23),'Entrada de dados em BRANCO'!$AO$15)),'Entrada de dados em BRANCO'!$AI16,"")</f>
        <v/>
      </c>
      <c r="AC16" s="41">
        <f ca="1">IF(LEN('Entrada de dados em BRANCO'!$AA16)=0,0,IF(AND('Entrada de dados em BRANCO'!$AI16&lt;0,'Entrada de dados em BRANCO'!$AI16-'Entrada de dados em BRANCO'!$AA16&lt;0,LEN('Entrada de dados em BRANCO'!$AB16)=0),'Entrada de dados em BRANCO'!$AI16-MIN(0,'Entrada de dados em BRANCO'!$AA16),IF(AND('Entrada de dados em BRANCO'!$AI16&gt;0,'Entrada de dados em BRANCO'!$AI16-'Entrada de dados em BRANCO'!$AA16&gt;0,LEN('Entrada de dados em BRANCO'!$AB16)=0),'Entrada de dados em BRANCO'!$AI16-MAX(0,'Entrada de dados em BRANCO'!$AA16),0)))</f>
        <v>0</v>
      </c>
      <c r="AD16" s="41">
        <f ca="1">IF(LEN('Entrada de dados em BRANCO'!$AA16)=0,0,IF(AND('Entrada de dados em BRANCO'!$AI16&lt;0,'Entrada de dados em BRANCO'!$AA16&lt;0,LEN('Entrada de dados em BRANCO'!$AB16)=0),MAX('Entrada de dados em BRANCO'!$AA16,'Entrada de dados em BRANCO'!$AI16),0))</f>
        <v>0</v>
      </c>
      <c r="AE16" s="41">
        <f ca="1">IF(LEN('Entrada de dados em BRANCO'!$AA16)=0,0,IF(AND('Entrada de dados em BRANCO'!$AI16-'Entrada de dados em BRANCO'!$AA16&lt;0,'Entrada de dados em BRANCO'!$AA16&gt;0,LEN('Entrada de dados em BRANCO'!$AB16)=0),MAX(-'Entrada de dados em BRANCO'!$AA16,'Entrada de dados em BRANCO'!$AI16-'Entrada de dados em BRANCO'!$AA16),0))</f>
        <v>0</v>
      </c>
      <c r="AF16" s="41">
        <f ca="1">IF(LEN('Entrada de dados em BRANCO'!$AA16)=0,0,IF(AND('Entrada de dados em BRANCO'!$AI16-'Entrada de dados em BRANCO'!$AA16&gt;0,'Entrada de dados em BRANCO'!$AA16&lt;0,LEN('Entrada de dados em BRANCO'!$AB16)=0),MIN(-'Entrada de dados em BRANCO'!$AA16,'Entrada de dados em BRANCO'!$AI16-'Entrada de dados em BRANCO'!$AA16),0))</f>
        <v>0</v>
      </c>
      <c r="AG16" s="41">
        <f ca="1">IF(LEN('Entrada de dados em BRANCO'!$AA16)=0,0,IF(AND('Entrada de dados em BRANCO'!$AI16&gt;0,'Entrada de dados em BRANCO'!$AA16&gt;0,LEN('Entrada de dados em BRANCO'!$AB16)=0),MIN('Entrada de dados em BRANCO'!$AA16,'Entrada de dados em BRANCO'!$AI16),0))</f>
        <v>0</v>
      </c>
      <c r="AH16" s="40">
        <f ca="1">IF(ROW()=ROW('Entrada de dados em BRANCO'!$AA$15:$AA$23),1/ROWS('Entrada de dados em BRANCO'!$AA$15:$AA$23),IF(ROW()=ROW('Entrada de dados em BRANCO'!$AA$15:$AA$23)+ROWS('Entrada de dados em BRANCO'!$AH$15:$AH$23)-1,NA(),OFFSET('Entrada de dados em BRANCO'!$AH16,-1,0)+1/ROWS('Entrada de dados em BRANCO'!$AA$15:$AA$23)))</f>
        <v>0.22222222222222221</v>
      </c>
      <c r="AI16" s="41">
        <f ca="1">IF(ROW()=ROW('Entrada de dados em BRANCO'!$AA$15:$AA$23),0,OFFSET('Entrada de dados em BRANCO'!$AI16,-1,0))+IF(LEN('Entrada de dados em BRANCO'!$AA16),'Entrada de dados em BRANCO'!$AA16,0)</f>
        <v>0</v>
      </c>
      <c r="AJ16" s="41" t="e">
        <f>IF('Entrada de dados em BRANCO'!$AO$17=1,IF(LEN('Entrada de dados em BRANCO'!$AB16),'Entrada de dados em BRANCO'!$AB16/2,'Entrada de dados em BRANCO'!$AI16-'Entrada de dados em BRANCO'!$AA16/2),NA())</f>
        <v>#N/A</v>
      </c>
      <c r="AK16" s="41">
        <f ca="1">IF(OR('Entrada de dados em BRANCO'!$AO$17=2,AND('Entrada de dados em BRANCO'!$AO$17=3,OR(AND(LEN('Entrada de dados em BRANCO'!$AB16)&gt;0,'Entrada de dados em BRANCO'!$AI16&gt;0),AND(LEN('Entrada de dados em BRANCO'!$AA16),'Entrada de dados em BRANCO'!$AA16&gt;=0)))),IF(LEN('Entrada de dados em BRANCO'!$AB16),MAX(0,'Entrada de dados em BRANCO'!$AI16),'Entrada de dados em BRANCO'!$AI16-MIN(0,'Entrada de dados em BRANCO'!$AA16)),NA())</f>
        <v>0</v>
      </c>
      <c r="AL16" s="41" t="e">
        <f>IF('Entrada de dados em BRANCO'!$AO$17=3,IF(LEN('Entrada de dados em BRANCO'!$AB16),IF('Entrada de dados em BRANCO'!$AB16&lt;0,'Entrada de dados em BRANCO'!$AB16,NA()),IF('Entrada de dados em BRANCO'!$AA16&lt;0,'Entrada de dados em BRANCO'!$AI16,NA())),NA())</f>
        <v>#N/A</v>
      </c>
      <c r="AM16" s="40">
        <f ca="1">IF(ROW()=ROW('Entrada de dados em BRANCO'!$AA$15:$AA$23),0.5/ROWS('Entrada de dados em BRANCO'!$AA$15:$AA$23),OFFSET('Entrada de dados em BRANCO'!$AM16,-1,0)+1/ROWS('Entrada de dados em BRANCO'!$AA$15:$AA$23))</f>
        <v>0.16666666666666666</v>
      </c>
      <c r="AN16" s="41">
        <f>IF(LEN('Entrada de dados em BRANCO'!$AA16),'Entrada de dados em BRANCO'!$AA16,'Entrada de dados em BRANCO'!$AB16)</f>
        <v>0</v>
      </c>
      <c r="AO16" s="40"/>
    </row>
    <row r="17" spans="2:41" ht="20.100000000000001" customHeight="1" x14ac:dyDescent="0.25">
      <c r="B17" s="67" t="s">
        <v>58</v>
      </c>
      <c r="C17" s="73"/>
      <c r="D17" s="73"/>
      <c r="E17" s="73"/>
      <c r="F17" s="73"/>
      <c r="G17" s="73"/>
      <c r="H17" s="73"/>
      <c r="I17" s="73"/>
      <c r="J17" s="73"/>
      <c r="K17" s="73"/>
      <c r="L17" s="73"/>
      <c r="M17" s="73"/>
      <c r="N17" s="73"/>
      <c r="O17" s="72">
        <f t="shared" si="0"/>
        <v>0</v>
      </c>
      <c r="P17" s="19"/>
      <c r="Q17" s="90"/>
      <c r="R17" s="12"/>
      <c r="S17" s="12"/>
      <c r="T17" s="12"/>
      <c r="U17" s="60" t="s">
        <v>29</v>
      </c>
      <c r="V17" s="81">
        <f>+V7*-1</f>
        <v>0</v>
      </c>
      <c r="W17" s="13"/>
      <c r="X17" s="13"/>
      <c r="Y17" s="13"/>
      <c r="Z17" s="86" t="str">
        <f>IF(LEN('Entrada de dados em BRANCO'!$U$6),'Entrada de dados em BRANCO'!$U$6,"")</f>
        <v>Lucro bruto</v>
      </c>
      <c r="AA17" s="38" t="str">
        <f>IF(LEN('Entrada de dados em BRANCO'!$V$6),'Entrada de dados em BRANCO'!$V$6,"")</f>
        <v/>
      </c>
      <c r="AB17" s="38">
        <f ca="1">IF(OR(LEN('Entrada de dados em BRANCO'!$AA17)=0,AND(ROW()=ROW('Entrada de dados em BRANCO'!$AA$15:$AA$23),'Entrada de dados em BRANCO'!$AO$15)),'Entrada de dados em BRANCO'!$AI17,"")</f>
        <v>0</v>
      </c>
      <c r="AC17" s="38">
        <f>IF(LEN('Entrada de dados em BRANCO'!$AA17)=0,0,IF(AND('Entrada de dados em BRANCO'!$AI17&lt;0,'Entrada de dados em BRANCO'!$AI17-'Entrada de dados em BRANCO'!$AA17&lt;0,LEN('Entrada de dados em BRANCO'!$AB17)=0),'Entrada de dados em BRANCO'!$AI17-MIN(0,'Entrada de dados em BRANCO'!$AA17),IF(AND('Entrada de dados em BRANCO'!$AI17&gt;0,'Entrada de dados em BRANCO'!$AI17-'Entrada de dados em BRANCO'!$AA17&gt;0,LEN('Entrada de dados em BRANCO'!$AB17)=0),'Entrada de dados em BRANCO'!$AI17-MAX(0,'Entrada de dados em BRANCO'!$AA17),0)))</f>
        <v>0</v>
      </c>
      <c r="AD17" s="38">
        <f>IF(LEN('Entrada de dados em BRANCO'!$AA17)=0,0,IF(AND('Entrada de dados em BRANCO'!$AI17&lt;0,'Entrada de dados em BRANCO'!$AA17&lt;0,LEN('Entrada de dados em BRANCO'!$AB17)=0),MAX('Entrada de dados em BRANCO'!$AA17,'Entrada de dados em BRANCO'!$AI17),0))</f>
        <v>0</v>
      </c>
      <c r="AE17" s="38">
        <f>IF(LEN('Entrada de dados em BRANCO'!$AA17)=0,0,IF(AND('Entrada de dados em BRANCO'!$AI17-'Entrada de dados em BRANCO'!$AA17&lt;0,'Entrada de dados em BRANCO'!$AA17&gt;0,LEN('Entrada de dados em BRANCO'!$AB17)=0),MAX(-'Entrada de dados em BRANCO'!$AA17,'Entrada de dados em BRANCO'!$AI17-'Entrada de dados em BRANCO'!$AA17),0))</f>
        <v>0</v>
      </c>
      <c r="AF17" s="38">
        <f>IF(LEN('Entrada de dados em BRANCO'!$AA17)=0,0,IF(AND('Entrada de dados em BRANCO'!$AI17-'Entrada de dados em BRANCO'!$AA17&gt;0,'Entrada de dados em BRANCO'!$AA17&lt;0,LEN('Entrada de dados em BRANCO'!$AB17)=0),MIN(-'Entrada de dados em BRANCO'!$AA17,'Entrada de dados em BRANCO'!$AI17-'Entrada de dados em BRANCO'!$AA17),0))</f>
        <v>0</v>
      </c>
      <c r="AG17" s="38">
        <f>IF(LEN('Entrada de dados em BRANCO'!$AA17)=0,0,IF(AND('Entrada de dados em BRANCO'!$AI17&gt;0,'Entrada de dados em BRANCO'!$AA17&gt;0,LEN('Entrada de dados em BRANCO'!$AB17)=0),MIN('Entrada de dados em BRANCO'!$AA17,'Entrada de dados em BRANCO'!$AI17),0))</f>
        <v>0</v>
      </c>
      <c r="AH17" s="39">
        <f ca="1">IF(ROW()=ROW('Entrada de dados em BRANCO'!$AA$15:$AA$23),1/ROWS('Entrada de dados em BRANCO'!$AA$15:$AA$23),IF(ROW()=ROW('Entrada de dados em BRANCO'!$AA$15:$AA$23)+ROWS('Entrada de dados em BRANCO'!$AH$15:$AH$23)-1,NA(),OFFSET('Entrada de dados em BRANCO'!$AH17,-1,0)+1/ROWS('Entrada de dados em BRANCO'!$AA$15:$AA$23)))</f>
        <v>0.33333333333333331</v>
      </c>
      <c r="AI17" s="38">
        <f ca="1">IF(ROW()=ROW('Entrada de dados em BRANCO'!$AA$15:$AA$23),0,OFFSET('Entrada de dados em BRANCO'!$AI17,-1,0))+IF(LEN('Entrada de dados em BRANCO'!$AA17),'Entrada de dados em BRANCO'!$AA17,0)</f>
        <v>0</v>
      </c>
      <c r="AJ17" s="38" t="e">
        <f>IF('Entrada de dados em BRANCO'!$AO$17=1,IF(LEN('Entrada de dados em BRANCO'!$AB17),'Entrada de dados em BRANCO'!$AB17/2,'Entrada de dados em BRANCO'!$AI17-'Entrada de dados em BRANCO'!$AA17/2),NA())</f>
        <v>#N/A</v>
      </c>
      <c r="AK17" s="38" t="e">
        <f ca="1">IF(OR('Entrada de dados em BRANCO'!$AO$17=2,AND('Entrada de dados em BRANCO'!$AO$17=3,OR(AND(LEN('Entrada de dados em BRANCO'!$AB17)&gt;0,'Entrada de dados em BRANCO'!$AI17&gt;0),AND(LEN('Entrada de dados em BRANCO'!$AA17),'Entrada de dados em BRANCO'!$AA17&gt;=0)))),IF(LEN('Entrada de dados em BRANCO'!$AB17),MAX(0,'Entrada de dados em BRANCO'!$AI17),'Entrada de dados em BRANCO'!$AI17-MIN(0,'Entrada de dados em BRANCO'!$AA17)),NA())</f>
        <v>#N/A</v>
      </c>
      <c r="AL17" s="38" t="e">
        <f ca="1">IF('Entrada de dados em BRANCO'!$AO$17=3,IF(LEN('Entrada de dados em BRANCO'!$AB17),IF('Entrada de dados em BRANCO'!$AB17&lt;0,'Entrada de dados em BRANCO'!$AB17,NA()),IF('Entrada de dados em BRANCO'!$AA17&lt;0,'Entrada de dados em BRANCO'!$AI17,NA())),NA())</f>
        <v>#N/A</v>
      </c>
      <c r="AM17" s="39">
        <f ca="1">IF(ROW()=ROW('Entrada de dados em BRANCO'!$AA$15:$AA$23),0.5/ROWS('Entrada de dados em BRANCO'!$AA$15:$AA$23),OFFSET('Entrada de dados em BRANCO'!$AM17,-1,0)+1/ROWS('Entrada de dados em BRANCO'!$AA$15:$AA$23))</f>
        <v>0.27777777777777779</v>
      </c>
      <c r="AN17" s="38">
        <f ca="1">IF(LEN('Entrada de dados em BRANCO'!$AA17),'Entrada de dados em BRANCO'!$AA17,'Entrada de dados em BRANCO'!$AB17)</f>
        <v>0</v>
      </c>
      <c r="AO17" s="40">
        <v>3</v>
      </c>
    </row>
    <row r="18" spans="2:41" ht="27" x14ac:dyDescent="0.25">
      <c r="B18" s="67" t="s">
        <v>59</v>
      </c>
      <c r="C18" s="73"/>
      <c r="D18" s="73"/>
      <c r="E18" s="73"/>
      <c r="F18" s="73"/>
      <c r="G18" s="73"/>
      <c r="H18" s="73"/>
      <c r="I18" s="73"/>
      <c r="J18" s="73"/>
      <c r="K18" s="73"/>
      <c r="L18" s="73"/>
      <c r="M18" s="73"/>
      <c r="N18" s="73"/>
      <c r="O18" s="72">
        <f t="shared" si="0"/>
        <v>0</v>
      </c>
      <c r="P18" s="19"/>
      <c r="Q18" s="90"/>
      <c r="R18" s="12"/>
      <c r="S18" s="12"/>
      <c r="T18" s="12"/>
      <c r="U18" s="97" t="s">
        <v>31</v>
      </c>
      <c r="V18" s="82">
        <f>SUM(V16:V17)</f>
        <v>0</v>
      </c>
      <c r="W18" s="13"/>
      <c r="X18" s="13"/>
      <c r="Y18" s="13"/>
      <c r="Z18" s="87" t="str">
        <f>IF(LEN('Entrada de dados em BRANCO'!$U$7),'Entrada de dados em BRANCO'!$U$7,"")</f>
        <v>Despesas</v>
      </c>
      <c r="AA18" s="41">
        <f>IF(LEN('Entrada de dados em BRANCO'!$V$7),'Entrada de dados em BRANCO'!$V$7,"")*-1</f>
        <v>0</v>
      </c>
      <c r="AB18" s="41" t="str">
        <f>IF(OR(LEN('Entrada de dados em BRANCO'!$AA18)=0,AND(ROW()=ROW('Entrada de dados em BRANCO'!$AA$15:$AA$23),'Entrada de dados em BRANCO'!$AO$15)),'Entrada de dados em BRANCO'!$AI18,"")</f>
        <v/>
      </c>
      <c r="AC18" s="41">
        <f ca="1">IF(LEN('Entrada de dados em BRANCO'!$AA18)=0,0,IF(AND('Entrada de dados em BRANCO'!$AI18&lt;0,'Entrada de dados em BRANCO'!$AI18-'Entrada de dados em BRANCO'!$AA18&lt;0,LEN('Entrada de dados em BRANCO'!$AB18)=0),'Entrada de dados em BRANCO'!$AI18-MIN(0,'Entrada de dados em BRANCO'!$AA18),IF(AND('Entrada de dados em BRANCO'!$AI18&gt;0,'Entrada de dados em BRANCO'!$AI18-'Entrada de dados em BRANCO'!$AA18&gt;0,LEN('Entrada de dados em BRANCO'!$AB18)=0),'Entrada de dados em BRANCO'!$AI18-MAX(0,'Entrada de dados em BRANCO'!$AA18),0)))</f>
        <v>0</v>
      </c>
      <c r="AD18" s="41">
        <f ca="1">IF(LEN('Entrada de dados em BRANCO'!$AA18)=0,0,IF(AND('Entrada de dados em BRANCO'!$AI18&lt;0,'Entrada de dados em BRANCO'!$AA18&lt;0,LEN('Entrada de dados em BRANCO'!$AB18)=0),MAX('Entrada de dados em BRANCO'!$AA18,'Entrada de dados em BRANCO'!$AI18),0))</f>
        <v>0</v>
      </c>
      <c r="AE18" s="41">
        <f ca="1">IF(LEN('Entrada de dados em BRANCO'!$AA18)=0,0,IF(AND('Entrada de dados em BRANCO'!$AI18-'Entrada de dados em BRANCO'!$AA18&lt;0,'Entrada de dados em BRANCO'!$AA18&gt;0,LEN('Entrada de dados em BRANCO'!$AB18)=0),MAX(-'Entrada de dados em BRANCO'!$AA18,'Entrada de dados em BRANCO'!$AI18-'Entrada de dados em BRANCO'!$AA18),0))</f>
        <v>0</v>
      </c>
      <c r="AF18" s="41">
        <f ca="1">IF(LEN('Entrada de dados em BRANCO'!$AA18)=0,0,IF(AND('Entrada de dados em BRANCO'!$AI18-'Entrada de dados em BRANCO'!$AA18&gt;0,'Entrada de dados em BRANCO'!$AA18&lt;0,LEN('Entrada de dados em BRANCO'!$AB18)=0),MIN(-'Entrada de dados em BRANCO'!$AA18,'Entrada de dados em BRANCO'!$AI18-'Entrada de dados em BRANCO'!$AA18),0))</f>
        <v>0</v>
      </c>
      <c r="AG18" s="41">
        <f ca="1">IF(LEN('Entrada de dados em BRANCO'!$AA18)=0,0,IF(AND('Entrada de dados em BRANCO'!$AI18&gt;0,'Entrada de dados em BRANCO'!$AA18&gt;0,LEN('Entrada de dados em BRANCO'!$AB18)=0),MIN('Entrada de dados em BRANCO'!$AA18,'Entrada de dados em BRANCO'!$AI18),0))</f>
        <v>0</v>
      </c>
      <c r="AH18" s="40">
        <f ca="1">IF(ROW()=ROW('Entrada de dados em BRANCO'!$AA$15:$AA$23),1/ROWS('Entrada de dados em BRANCO'!$AA$15:$AA$23),IF(ROW()=ROW('Entrada de dados em BRANCO'!$AA$15:$AA$23)+ROWS('Entrada de dados em BRANCO'!$AH$15:$AH$23)-1,NA(),OFFSET('Entrada de dados em BRANCO'!$AH18,-1,0)+1/ROWS('Entrada de dados em BRANCO'!$AA$15:$AA$23)))</f>
        <v>0.44444444444444442</v>
      </c>
      <c r="AI18" s="41">
        <f ca="1">IF(ROW()=ROW('Entrada de dados em BRANCO'!$AA$15:$AA$23),0,OFFSET('Entrada de dados em BRANCO'!$AI18,-1,0))+IF(LEN('Entrada de dados em BRANCO'!$AA18),'Entrada de dados em BRANCO'!$AA18,0)</f>
        <v>0</v>
      </c>
      <c r="AJ18" s="41" t="e">
        <f>IF('Entrada de dados em BRANCO'!$AO$17=1,IF(LEN('Entrada de dados em BRANCO'!$AB18),'Entrada de dados em BRANCO'!$AB18/2,'Entrada de dados em BRANCO'!$AI18-'Entrada de dados em BRANCO'!$AA18/2),NA())</f>
        <v>#N/A</v>
      </c>
      <c r="AK18" s="41">
        <f ca="1">IF(OR('Entrada de dados em BRANCO'!$AO$17=2,AND('Entrada de dados em BRANCO'!$AO$17=3,OR(AND(LEN('Entrada de dados em BRANCO'!$AB18)&gt;0,'Entrada de dados em BRANCO'!$AI18&gt;0),AND(LEN('Entrada de dados em BRANCO'!$AA18),'Entrada de dados em BRANCO'!$AA18&gt;=0)))),IF(LEN('Entrada de dados em BRANCO'!$AB18),MAX(0,'Entrada de dados em BRANCO'!$AI18),'Entrada de dados em BRANCO'!$AI18-MIN(0,'Entrada de dados em BRANCO'!$AA18)),NA())</f>
        <v>0</v>
      </c>
      <c r="AL18" s="41" t="e">
        <f>IF('Entrada de dados em BRANCO'!$AO$17=3,IF(LEN('Entrada de dados em BRANCO'!$AB18),IF('Entrada de dados em BRANCO'!$AB18&lt;0,'Entrada de dados em BRANCO'!$AB18,NA()),IF('Entrada de dados em BRANCO'!$AA18&lt;0,'Entrada de dados em BRANCO'!$AI18,NA())),NA())</f>
        <v>#N/A</v>
      </c>
      <c r="AM18" s="40">
        <f ca="1">IF(ROW()=ROW('Entrada de dados em BRANCO'!$AA$15:$AA$23),0.5/ROWS('Entrada de dados em BRANCO'!$AA$15:$AA$23),OFFSET('Entrada de dados em BRANCO'!$AM18,-1,0)+1/ROWS('Entrada de dados em BRANCO'!$AA$15:$AA$23))</f>
        <v>0.3888888888888889</v>
      </c>
      <c r="AN18" s="41">
        <f>IF(LEN('Entrada de dados em BRANCO'!$AA18),'Entrada de dados em BRANCO'!$AA18,'Entrada de dados em BRANCO'!$AB18)</f>
        <v>0</v>
      </c>
      <c r="AO18" s="40"/>
    </row>
    <row r="19" spans="2:41" ht="20.100000000000001" customHeight="1" x14ac:dyDescent="0.25">
      <c r="B19" s="67" t="s">
        <v>60</v>
      </c>
      <c r="C19" s="73"/>
      <c r="D19" s="73"/>
      <c r="E19" s="73"/>
      <c r="F19" s="73"/>
      <c r="G19" s="73"/>
      <c r="H19" s="73"/>
      <c r="I19" s="73"/>
      <c r="J19" s="73"/>
      <c r="K19" s="73"/>
      <c r="L19" s="73"/>
      <c r="M19" s="73"/>
      <c r="N19" s="73"/>
      <c r="O19" s="72">
        <f t="shared" si="0"/>
        <v>0</v>
      </c>
      <c r="P19" s="19"/>
      <c r="Q19" s="90"/>
      <c r="R19" s="12"/>
      <c r="S19" s="12"/>
      <c r="T19" s="12"/>
      <c r="U19" s="60" t="s">
        <v>33</v>
      </c>
      <c r="V19" s="81">
        <f>+V9*-1</f>
        <v>0</v>
      </c>
      <c r="W19" s="13"/>
      <c r="X19" s="13"/>
      <c r="Y19" s="13"/>
      <c r="Z19" s="99" t="str">
        <f>IF(LEN('Entrada de dados em BRANCO'!$U$8),'Entrada de dados em BRANCO'!$U$8,"")</f>
        <v>Lucros antes dos impostos e juros</v>
      </c>
      <c r="AA19" s="38" t="str">
        <f>IF(LEN('Entrada de dados em BRANCO'!$V$8),'Entrada de dados em BRANCO'!$V$8,"")</f>
        <v/>
      </c>
      <c r="AB19" s="38">
        <f ca="1">IF(OR(LEN('Entrada de dados em BRANCO'!$AA19)=0,AND(ROW()=ROW('Entrada de dados em BRANCO'!$AA$15:$AA$23),'Entrada de dados em BRANCO'!$AO$15)),'Entrada de dados em BRANCO'!$AI19,"")</f>
        <v>0</v>
      </c>
      <c r="AC19" s="38">
        <f>IF(LEN('Entrada de dados em BRANCO'!$AA19)=0,0,IF(AND('Entrada de dados em BRANCO'!$AI19&lt;0,'Entrada de dados em BRANCO'!$AI19-'Entrada de dados em BRANCO'!$AA19&lt;0,LEN('Entrada de dados em BRANCO'!$AB19)=0),'Entrada de dados em BRANCO'!$AI19-MIN(0,'Entrada de dados em BRANCO'!$AA19),IF(AND('Entrada de dados em BRANCO'!$AI19&gt;0,'Entrada de dados em BRANCO'!$AI19-'Entrada de dados em BRANCO'!$AA19&gt;0,LEN('Entrada de dados em BRANCO'!$AB19)=0),'Entrada de dados em BRANCO'!$AI19-MAX(0,'Entrada de dados em BRANCO'!$AA19),0)))</f>
        <v>0</v>
      </c>
      <c r="AD19" s="38">
        <f>IF(LEN('Entrada de dados em BRANCO'!$AA19)=0,0,IF(AND('Entrada de dados em BRANCO'!$AI19&lt;0,'Entrada de dados em BRANCO'!$AA19&lt;0,LEN('Entrada de dados em BRANCO'!$AB19)=0),MAX('Entrada de dados em BRANCO'!$AA19,'Entrada de dados em BRANCO'!$AI19),0))</f>
        <v>0</v>
      </c>
      <c r="AE19" s="38">
        <f>IF(LEN('Entrada de dados em BRANCO'!$AA19)=0,0,IF(AND('Entrada de dados em BRANCO'!$AI19-'Entrada de dados em BRANCO'!$AA19&lt;0,'Entrada de dados em BRANCO'!$AA19&gt;0,LEN('Entrada de dados em BRANCO'!$AB19)=0),MAX(-'Entrada de dados em BRANCO'!$AA19,'Entrada de dados em BRANCO'!$AI19-'Entrada de dados em BRANCO'!$AA19),0))</f>
        <v>0</v>
      </c>
      <c r="AF19" s="38">
        <f>IF(LEN('Entrada de dados em BRANCO'!$AA19)=0,0,IF(AND('Entrada de dados em BRANCO'!$AI19-'Entrada de dados em BRANCO'!$AA19&gt;0,'Entrada de dados em BRANCO'!$AA19&lt;0,LEN('Entrada de dados em BRANCO'!$AB19)=0),MIN(-'Entrada de dados em BRANCO'!$AA19,'Entrada de dados em BRANCO'!$AI19-'Entrada de dados em BRANCO'!$AA19),0))</f>
        <v>0</v>
      </c>
      <c r="AG19" s="38">
        <f>IF(LEN('Entrada de dados em BRANCO'!$AA19)=0,0,IF(AND('Entrada de dados em BRANCO'!$AI19&gt;0,'Entrada de dados em BRANCO'!$AA19&gt;0,LEN('Entrada de dados em BRANCO'!$AB19)=0),MIN('Entrada de dados em BRANCO'!$AA19,'Entrada de dados em BRANCO'!$AI19),0))</f>
        <v>0</v>
      </c>
      <c r="AH19" s="39">
        <f ca="1">IF(ROW()=ROW('Entrada de dados em BRANCO'!$AA$15:$AA$23),1/ROWS('Entrada de dados em BRANCO'!$AA$15:$AA$23),IF(ROW()=ROW('Entrada de dados em BRANCO'!$AA$15:$AA$23)+ROWS('Entrada de dados em BRANCO'!$AH$15:$AH$23)-1,NA(),OFFSET('Entrada de dados em BRANCO'!$AH19,-1,0)+1/ROWS('Entrada de dados em BRANCO'!$AA$15:$AA$23)))</f>
        <v>0.55555555555555558</v>
      </c>
      <c r="AI19" s="38">
        <f ca="1">IF(ROW()=ROW('Entrada de dados em BRANCO'!$AA$15:$AA$23),0,OFFSET('Entrada de dados em BRANCO'!$AI19,-1,0))+IF(LEN('Entrada de dados em BRANCO'!$AA19),'Entrada de dados em BRANCO'!$AA19,0)</f>
        <v>0</v>
      </c>
      <c r="AJ19" s="38" t="e">
        <f>IF('Entrada de dados em BRANCO'!$AO$17=1,IF(LEN('Entrada de dados em BRANCO'!$AB19),'Entrada de dados em BRANCO'!$AB19/2,'Entrada de dados em BRANCO'!$AI19-'Entrada de dados em BRANCO'!$AA19/2),NA())</f>
        <v>#N/A</v>
      </c>
      <c r="AK19" s="38" t="e">
        <f ca="1">IF(OR('Entrada de dados em BRANCO'!$AO$17=2,AND('Entrada de dados em BRANCO'!$AO$17=3,OR(AND(LEN('Entrada de dados em BRANCO'!$AB19)&gt;0,'Entrada de dados em BRANCO'!$AI19&gt;0),AND(LEN('Entrada de dados em BRANCO'!$AA19),'Entrada de dados em BRANCO'!$AA19&gt;=0)))),IF(LEN('Entrada de dados em BRANCO'!$AB19),MAX(0,'Entrada de dados em BRANCO'!$AI19),'Entrada de dados em BRANCO'!$AI19-MIN(0,'Entrada de dados em BRANCO'!$AA19)),NA())</f>
        <v>#N/A</v>
      </c>
      <c r="AL19" s="38" t="e">
        <f ca="1">IF('Entrada de dados em BRANCO'!$AO$17=3,IF(LEN('Entrada de dados em BRANCO'!$AB19),IF('Entrada de dados em BRANCO'!$AB19&lt;0,'Entrada de dados em BRANCO'!$AB19,NA()),IF('Entrada de dados em BRANCO'!$AA19&lt;0,'Entrada de dados em BRANCO'!$AI19,NA())),NA())</f>
        <v>#N/A</v>
      </c>
      <c r="AM19" s="39">
        <f ca="1">IF(ROW()=ROW('Entrada de dados em BRANCO'!$AA$15:$AA$23),0.5/ROWS('Entrada de dados em BRANCO'!$AA$15:$AA$23),OFFSET('Entrada de dados em BRANCO'!$AM19,-1,0)+1/ROWS('Entrada de dados em BRANCO'!$AA$15:$AA$23))</f>
        <v>0.5</v>
      </c>
      <c r="AN19" s="38">
        <f ca="1">IF(LEN('Entrada de dados em BRANCO'!$AA19),'Entrada de dados em BRANCO'!$AA19,'Entrada de dados em BRANCO'!$AB19)</f>
        <v>0</v>
      </c>
      <c r="AO19" s="40"/>
    </row>
    <row r="20" spans="2:41" ht="20.100000000000001" customHeight="1" x14ac:dyDescent="0.25">
      <c r="B20" s="67" t="s">
        <v>61</v>
      </c>
      <c r="C20" s="73"/>
      <c r="D20" s="73"/>
      <c r="E20" s="73"/>
      <c r="F20" s="73"/>
      <c r="G20" s="73"/>
      <c r="H20" s="73"/>
      <c r="I20" s="73"/>
      <c r="J20" s="73"/>
      <c r="K20" s="73"/>
      <c r="L20" s="73"/>
      <c r="M20" s="73"/>
      <c r="N20" s="73"/>
      <c r="O20" s="72">
        <f t="shared" si="0"/>
        <v>0</v>
      </c>
      <c r="P20" s="19"/>
      <c r="Q20" s="90"/>
      <c r="R20" s="12"/>
      <c r="S20" s="12"/>
      <c r="T20" s="12"/>
      <c r="U20" s="60" t="s">
        <v>35</v>
      </c>
      <c r="V20" s="82">
        <f>SUM(V18:V19)</f>
        <v>0</v>
      </c>
      <c r="W20" s="13"/>
      <c r="X20" s="13"/>
      <c r="Y20" s="13"/>
      <c r="Z20" s="87" t="str">
        <f>IF(LEN('Entrada de dados em BRANCO'!$U$9),'Entrada de dados em BRANCO'!$U$9,"")</f>
        <v>Juros</v>
      </c>
      <c r="AA20" s="41">
        <f>IF(LEN('Entrada de dados em BRANCO'!$V$9),'Entrada de dados em BRANCO'!$V$9,"")*-1</f>
        <v>0</v>
      </c>
      <c r="AB20" s="41" t="str">
        <f>IF(OR(LEN('Entrada de dados em BRANCO'!$AA20)=0,AND(ROW()=ROW('Entrada de dados em BRANCO'!$AA$15:$AA$23),'Entrada de dados em BRANCO'!$AO$15)),'Entrada de dados em BRANCO'!$AI20,"")</f>
        <v/>
      </c>
      <c r="AC20" s="41">
        <f ca="1">IF(LEN('Entrada de dados em BRANCO'!$AA20)=0,0,IF(AND('Entrada de dados em BRANCO'!$AI20&lt;0,'Entrada de dados em BRANCO'!$AI20-'Entrada de dados em BRANCO'!$AA20&lt;0,LEN('Entrada de dados em BRANCO'!$AB20)=0),'Entrada de dados em BRANCO'!$AI20-MIN(0,'Entrada de dados em BRANCO'!$AA20),IF(AND('Entrada de dados em BRANCO'!$AI20&gt;0,'Entrada de dados em BRANCO'!$AI20-'Entrada de dados em BRANCO'!$AA20&gt;0,LEN('Entrada de dados em BRANCO'!$AB20)=0),'Entrada de dados em BRANCO'!$AI20-MAX(0,'Entrada de dados em BRANCO'!$AA20),0)))</f>
        <v>0</v>
      </c>
      <c r="AD20" s="41">
        <f ca="1">IF(LEN('Entrada de dados em BRANCO'!$AA20)=0,0,IF(AND('Entrada de dados em BRANCO'!$AI20&lt;0,'Entrada de dados em BRANCO'!$AA20&lt;0,LEN('Entrada de dados em BRANCO'!$AB20)=0),MAX('Entrada de dados em BRANCO'!$AA20,'Entrada de dados em BRANCO'!$AI20),0))</f>
        <v>0</v>
      </c>
      <c r="AE20" s="41">
        <f ca="1">IF(LEN('Entrada de dados em BRANCO'!$AA20)=0,0,IF(AND('Entrada de dados em BRANCO'!$AI20-'Entrada de dados em BRANCO'!$AA20&lt;0,'Entrada de dados em BRANCO'!$AA20&gt;0,LEN('Entrada de dados em BRANCO'!$AB20)=0),MAX(-'Entrada de dados em BRANCO'!$AA20,'Entrada de dados em BRANCO'!$AI20-'Entrada de dados em BRANCO'!$AA20),0))</f>
        <v>0</v>
      </c>
      <c r="AF20" s="41">
        <f ca="1">IF(LEN('Entrada de dados em BRANCO'!$AA20)=0,0,IF(AND('Entrada de dados em BRANCO'!$AI20-'Entrada de dados em BRANCO'!$AA20&gt;0,'Entrada de dados em BRANCO'!$AA20&lt;0,LEN('Entrada de dados em BRANCO'!$AB20)=0),MIN(-'Entrada de dados em BRANCO'!$AA20,'Entrada de dados em BRANCO'!$AI20-'Entrada de dados em BRANCO'!$AA20),0))</f>
        <v>0</v>
      </c>
      <c r="AG20" s="41">
        <f ca="1">IF(LEN('Entrada de dados em BRANCO'!$AA20)=0,0,IF(AND('Entrada de dados em BRANCO'!$AI20&gt;0,'Entrada de dados em BRANCO'!$AA20&gt;0,LEN('Entrada de dados em BRANCO'!$AB20)=0),MIN('Entrada de dados em BRANCO'!$AA20,'Entrada de dados em BRANCO'!$AI20),0))</f>
        <v>0</v>
      </c>
      <c r="AH20" s="40">
        <f ca="1">IF(ROW()=ROW('Entrada de dados em BRANCO'!$AA$15:$AA$23),1/ROWS('Entrada de dados em BRANCO'!$AA$15:$AA$23),IF(ROW()=ROW('Entrada de dados em BRANCO'!$AA$15:$AA$23)+ROWS('Entrada de dados em BRANCO'!$AH$15:$AH$23)-1,NA(),OFFSET('Entrada de dados em BRANCO'!$AH20,-1,0)+1/ROWS('Entrada de dados em BRANCO'!$AA$15:$AA$23)))</f>
        <v>0.66666666666666674</v>
      </c>
      <c r="AI20" s="41">
        <f ca="1">IF(ROW()=ROW('Entrada de dados em BRANCO'!$AA$15:$AA$23),0,OFFSET('Entrada de dados em BRANCO'!$AI20,-1,0))+IF(LEN('Entrada de dados em BRANCO'!$AA20),'Entrada de dados em BRANCO'!$AA20,0)</f>
        <v>0</v>
      </c>
      <c r="AJ20" s="41" t="e">
        <f>IF('Entrada de dados em BRANCO'!$AO$17=1,IF(LEN('Entrada de dados em BRANCO'!$AB20),'Entrada de dados em BRANCO'!$AB20/2,'Entrada de dados em BRANCO'!$AI20-'Entrada de dados em BRANCO'!$AA20/2),NA())</f>
        <v>#N/A</v>
      </c>
      <c r="AK20" s="41">
        <f ca="1">IF(OR('Entrada de dados em BRANCO'!$AO$17=2,AND('Entrada de dados em BRANCO'!$AO$17=3,OR(AND(LEN('Entrada de dados em BRANCO'!$AB20)&gt;0,'Entrada de dados em BRANCO'!$AI20&gt;0),AND(LEN('Entrada de dados em BRANCO'!$AA20),'Entrada de dados em BRANCO'!$AA20&gt;=0)))),IF(LEN('Entrada de dados em BRANCO'!$AB20),MAX(0,'Entrada de dados em BRANCO'!$AI20),'Entrada de dados em BRANCO'!$AI20-MIN(0,'Entrada de dados em BRANCO'!$AA20)),NA())</f>
        <v>0</v>
      </c>
      <c r="AL20" s="41" t="e">
        <f>IF('Entrada de dados em BRANCO'!$AO$17=3,IF(LEN('Entrada de dados em BRANCO'!$AB20),IF('Entrada de dados em BRANCO'!$AB20&lt;0,'Entrada de dados em BRANCO'!$AB20,NA()),IF('Entrada de dados em BRANCO'!$AA20&lt;0,'Entrada de dados em BRANCO'!$AI20,NA())),NA())</f>
        <v>#N/A</v>
      </c>
      <c r="AM20" s="40">
        <f ca="1">IF(ROW()=ROW('Entrada de dados em BRANCO'!$AA$15:$AA$23),0.5/ROWS('Entrada de dados em BRANCO'!$AA$15:$AA$23),OFFSET('Entrada de dados em BRANCO'!$AM20,-1,0)+1/ROWS('Entrada de dados em BRANCO'!$AA$15:$AA$23))</f>
        <v>0.61111111111111116</v>
      </c>
      <c r="AN20" s="41">
        <f>IF(LEN('Entrada de dados em BRANCO'!$AA20),'Entrada de dados em BRANCO'!$AA20,'Entrada de dados em BRANCO'!$AB20)</f>
        <v>0</v>
      </c>
      <c r="AO20" s="40"/>
    </row>
    <row r="21" spans="2:41" ht="20.100000000000001" customHeight="1" x14ac:dyDescent="0.25">
      <c r="B21" s="67" t="s">
        <v>62</v>
      </c>
      <c r="C21" s="73"/>
      <c r="D21" s="73"/>
      <c r="E21" s="73"/>
      <c r="F21" s="73"/>
      <c r="G21" s="73"/>
      <c r="H21" s="73"/>
      <c r="I21" s="73"/>
      <c r="J21" s="73"/>
      <c r="K21" s="73"/>
      <c r="L21" s="73"/>
      <c r="M21" s="73"/>
      <c r="N21" s="73"/>
      <c r="O21" s="72">
        <f t="shared" si="0"/>
        <v>0</v>
      </c>
      <c r="P21" s="19"/>
      <c r="Q21" s="90"/>
      <c r="R21" s="12"/>
      <c r="S21" s="12"/>
      <c r="T21" s="12"/>
      <c r="U21" s="60" t="s">
        <v>37</v>
      </c>
      <c r="V21" s="81">
        <f>+V11*-1</f>
        <v>0</v>
      </c>
      <c r="W21" s="13"/>
      <c r="X21" s="13"/>
      <c r="Y21" s="13"/>
      <c r="Z21" s="86" t="str">
        <f>IF(LEN('Entrada de dados em BRANCO'!$U$10),'Entrada de dados em BRANCO'!$U$10,"")</f>
        <v>Receita antes dos impostos</v>
      </c>
      <c r="AA21" s="38" t="str">
        <f>IF(LEN('Entrada de dados em BRANCO'!$V$10),'Entrada de dados em BRANCO'!$V$10,"")</f>
        <v/>
      </c>
      <c r="AB21" s="38">
        <f ca="1">IF(OR(LEN('Entrada de dados em BRANCO'!$AA21)=0,AND(ROW()=ROW('Entrada de dados em BRANCO'!$AA$15:$AA$23),'Entrada de dados em BRANCO'!$AO$15)),'Entrada de dados em BRANCO'!$AI21,"")</f>
        <v>0</v>
      </c>
      <c r="AC21" s="38">
        <f>IF(LEN('Entrada de dados em BRANCO'!$AA21)=0,0,IF(AND('Entrada de dados em BRANCO'!$AI21&lt;0,'Entrada de dados em BRANCO'!$AI21-'Entrada de dados em BRANCO'!$AA21&lt;0,LEN('Entrada de dados em BRANCO'!$AB21)=0),'Entrada de dados em BRANCO'!$AI21-MIN(0,'Entrada de dados em BRANCO'!$AA21),IF(AND('Entrada de dados em BRANCO'!$AI21&gt;0,'Entrada de dados em BRANCO'!$AI21-'Entrada de dados em BRANCO'!$AA21&gt;0,LEN('Entrada de dados em BRANCO'!$AB21)=0),'Entrada de dados em BRANCO'!$AI21-MAX(0,'Entrada de dados em BRANCO'!$AA21),0)))</f>
        <v>0</v>
      </c>
      <c r="AD21" s="38">
        <f>IF(LEN('Entrada de dados em BRANCO'!$AA21)=0,0,IF(AND('Entrada de dados em BRANCO'!$AI21&lt;0,'Entrada de dados em BRANCO'!$AA21&lt;0,LEN('Entrada de dados em BRANCO'!$AB21)=0),MAX('Entrada de dados em BRANCO'!$AA21,'Entrada de dados em BRANCO'!$AI21),0))</f>
        <v>0</v>
      </c>
      <c r="AE21" s="38">
        <f>IF(LEN('Entrada de dados em BRANCO'!$AA21)=0,0,IF(AND('Entrada de dados em BRANCO'!$AI21-'Entrada de dados em BRANCO'!$AA21&lt;0,'Entrada de dados em BRANCO'!$AA21&gt;0,LEN('Entrada de dados em BRANCO'!$AB21)=0),MAX(-'Entrada de dados em BRANCO'!$AA21,'Entrada de dados em BRANCO'!$AI21-'Entrada de dados em BRANCO'!$AA21),0))</f>
        <v>0</v>
      </c>
      <c r="AF21" s="38">
        <f>IF(LEN('Entrada de dados em BRANCO'!$AA21)=0,0,IF(AND('Entrada de dados em BRANCO'!$AI21-'Entrada de dados em BRANCO'!$AA21&gt;0,'Entrada de dados em BRANCO'!$AA21&lt;0,LEN('Entrada de dados em BRANCO'!$AB21)=0),MIN(-'Entrada de dados em BRANCO'!$AA21,'Entrada de dados em BRANCO'!$AI21-'Entrada de dados em BRANCO'!$AA21),0))</f>
        <v>0</v>
      </c>
      <c r="AG21" s="38">
        <f>IF(LEN('Entrada de dados em BRANCO'!$AA21)=0,0,IF(AND('Entrada de dados em BRANCO'!$AI21&gt;0,'Entrada de dados em BRANCO'!$AA21&gt;0,LEN('Entrada de dados em BRANCO'!$AB21)=0),MIN('Entrada de dados em BRANCO'!$AA21,'Entrada de dados em BRANCO'!$AI21),0))</f>
        <v>0</v>
      </c>
      <c r="AH21" s="39">
        <f ca="1">IF(ROW()=ROW('Entrada de dados em BRANCO'!$AA$15:$AA$23),1/ROWS('Entrada de dados em BRANCO'!$AA$15:$AA$23),IF(ROW()=ROW('Entrada de dados em BRANCO'!$AA$15:$AA$23)+ROWS('Entrada de dados em BRANCO'!$AH$15:$AH$23)-1,NA(),OFFSET('Entrada de dados em BRANCO'!$AH21,-1,0)+1/ROWS('Entrada de dados em BRANCO'!$AA$15:$AA$23)))</f>
        <v>0.7777777777777779</v>
      </c>
      <c r="AI21" s="38">
        <f ca="1">IF(ROW()=ROW('Entrada de dados em BRANCO'!$AA$15:$AA$23),0,OFFSET('Entrada de dados em BRANCO'!$AI21,-1,0))+IF(LEN('Entrada de dados em BRANCO'!$AA21),'Entrada de dados em BRANCO'!$AA21,0)</f>
        <v>0</v>
      </c>
      <c r="AJ21" s="38" t="e">
        <f>IF('Entrada de dados em BRANCO'!$AO$17=1,IF(LEN('Entrada de dados em BRANCO'!$AB21),'Entrada de dados em BRANCO'!$AB21/2,'Entrada de dados em BRANCO'!$AI21-'Entrada de dados em BRANCO'!$AA21/2),NA())</f>
        <v>#N/A</v>
      </c>
      <c r="AK21" s="38" t="e">
        <f ca="1">IF(OR('Entrada de dados em BRANCO'!$AO$17=2,AND('Entrada de dados em BRANCO'!$AO$17=3,OR(AND(LEN('Entrada de dados em BRANCO'!$AB21)&gt;0,'Entrada de dados em BRANCO'!$AI21&gt;0),AND(LEN('Entrada de dados em BRANCO'!$AA21),'Entrada de dados em BRANCO'!$AA21&gt;=0)))),IF(LEN('Entrada de dados em BRANCO'!$AB21),MAX(0,'Entrada de dados em BRANCO'!$AI21),'Entrada de dados em BRANCO'!$AI21-MIN(0,'Entrada de dados em BRANCO'!$AA21)),NA())</f>
        <v>#N/A</v>
      </c>
      <c r="AL21" s="38" t="e">
        <f ca="1">IF('Entrada de dados em BRANCO'!$AO$17=3,IF(LEN('Entrada de dados em BRANCO'!$AB21),IF('Entrada de dados em BRANCO'!$AB21&lt;0,'Entrada de dados em BRANCO'!$AB21,NA()),IF('Entrada de dados em BRANCO'!$AA21&lt;0,'Entrada de dados em BRANCO'!$AI21,NA())),NA())</f>
        <v>#N/A</v>
      </c>
      <c r="AM21" s="39">
        <f ca="1">IF(ROW()=ROW('Entrada de dados em BRANCO'!$AA$15:$AA$23),0.5/ROWS('Entrada de dados em BRANCO'!$AA$15:$AA$23),OFFSET('Entrada de dados em BRANCO'!$AM21,-1,0)+1/ROWS('Entrada de dados em BRANCO'!$AA$15:$AA$23))</f>
        <v>0.72222222222222232</v>
      </c>
      <c r="AN21" s="38">
        <f ca="1">IF(LEN('Entrada de dados em BRANCO'!$AA21),'Entrada de dados em BRANCO'!$AA21,'Entrada de dados em BRANCO'!$AB21)</f>
        <v>0</v>
      </c>
      <c r="AO21" s="40"/>
    </row>
    <row r="22" spans="2:41" ht="20.100000000000001" customHeight="1" x14ac:dyDescent="0.25">
      <c r="B22" s="67" t="s">
        <v>36</v>
      </c>
      <c r="C22" s="73"/>
      <c r="D22" s="73"/>
      <c r="E22" s="73"/>
      <c r="F22" s="73"/>
      <c r="G22" s="73"/>
      <c r="H22" s="73"/>
      <c r="I22" s="73"/>
      <c r="J22" s="73"/>
      <c r="K22" s="73"/>
      <c r="L22" s="73"/>
      <c r="M22" s="73"/>
      <c r="N22" s="73"/>
      <c r="O22" s="72">
        <f t="shared" si="0"/>
        <v>0</v>
      </c>
      <c r="P22" s="19"/>
      <c r="Q22" s="90"/>
      <c r="R22" s="12"/>
      <c r="S22" s="12"/>
      <c r="T22" s="12"/>
      <c r="U22" s="60" t="s">
        <v>39</v>
      </c>
      <c r="V22" s="81">
        <f>SUM(V20:V21)</f>
        <v>0</v>
      </c>
      <c r="W22" s="13"/>
      <c r="X22" s="13"/>
      <c r="Y22" s="13"/>
      <c r="Z22" s="87" t="str">
        <f>IF(LEN('Entrada de dados em BRANCO'!$U$11),'Entrada de dados em BRANCO'!$U$11,"")</f>
        <v>Imposto de Renda</v>
      </c>
      <c r="AA22" s="41">
        <f>IF(LEN('Entrada de dados em BRANCO'!$V$11),'Entrada de dados em BRANCO'!$V$11,"")*-1</f>
        <v>0</v>
      </c>
      <c r="AB22" s="41" t="str">
        <f>IF(OR(LEN('Entrada de dados em BRANCO'!$AA22)=0,AND(ROW()=ROW('Entrada de dados em BRANCO'!$AA$15:$AA$23),'Entrada de dados em BRANCO'!$AO$15)),'Entrada de dados em BRANCO'!$AI22,"")</f>
        <v/>
      </c>
      <c r="AC22" s="41">
        <f ca="1">IF(LEN('Entrada de dados em BRANCO'!$AA22)=0,0,IF(AND('Entrada de dados em BRANCO'!$AI22&lt;0,'Entrada de dados em BRANCO'!$AI22-'Entrada de dados em BRANCO'!$AA22&lt;0,LEN('Entrada de dados em BRANCO'!$AB22)=0),'Entrada de dados em BRANCO'!$AI22-MIN(0,'Entrada de dados em BRANCO'!$AA22),IF(AND('Entrada de dados em BRANCO'!$AI22&gt;0,'Entrada de dados em BRANCO'!$AI22-'Entrada de dados em BRANCO'!$AA22&gt;0,LEN('Entrada de dados em BRANCO'!$AB22)=0),'Entrada de dados em BRANCO'!$AI22-MAX(0,'Entrada de dados em BRANCO'!$AA22),0)))</f>
        <v>0</v>
      </c>
      <c r="AD22" s="41">
        <f ca="1">IF(LEN('Entrada de dados em BRANCO'!$AA22)=0,0,IF(AND('Entrada de dados em BRANCO'!$AI22&lt;0,'Entrada de dados em BRANCO'!$AA22&lt;0,LEN('Entrada de dados em BRANCO'!$AB22)=0),MAX('Entrada de dados em BRANCO'!$AA22,'Entrada de dados em BRANCO'!$AI22),0))</f>
        <v>0</v>
      </c>
      <c r="AE22" s="41">
        <f ca="1">IF(LEN('Entrada de dados em BRANCO'!$AA22)=0,0,IF(AND('Entrada de dados em BRANCO'!$AI22-'Entrada de dados em BRANCO'!$AA22&lt;0,'Entrada de dados em BRANCO'!$AA22&gt;0,LEN('Entrada de dados em BRANCO'!$AB22)=0),MAX(-'Entrada de dados em BRANCO'!$AA22,'Entrada de dados em BRANCO'!$AI22-'Entrada de dados em BRANCO'!$AA22),0))</f>
        <v>0</v>
      </c>
      <c r="AF22" s="41">
        <f ca="1">IF(LEN('Entrada de dados em BRANCO'!$AA22)=0,0,IF(AND('Entrada de dados em BRANCO'!$AI22-'Entrada de dados em BRANCO'!$AA22&gt;0,'Entrada de dados em BRANCO'!$AA22&lt;0,LEN('Entrada de dados em BRANCO'!$AB22)=0),MIN(-'Entrada de dados em BRANCO'!$AA22,'Entrada de dados em BRANCO'!$AI22-'Entrada de dados em BRANCO'!$AA22),0))</f>
        <v>0</v>
      </c>
      <c r="AG22" s="41">
        <f ca="1">IF(LEN('Entrada de dados em BRANCO'!$AA22)=0,0,IF(AND('Entrada de dados em BRANCO'!$AI22&gt;0,'Entrada de dados em BRANCO'!$AA22&gt;0,LEN('Entrada de dados em BRANCO'!$AB22)=0),MIN('Entrada de dados em BRANCO'!$AA22,'Entrada de dados em BRANCO'!$AI22),0))</f>
        <v>0</v>
      </c>
      <c r="AH22" s="40">
        <f ca="1">IF(ROW()=ROW('Entrada de dados em BRANCO'!$AA$15:$AA$23),1/ROWS('Entrada de dados em BRANCO'!$AA$15:$AA$23),IF(ROW()=ROW('Entrada de dados em BRANCO'!$AA$15:$AA$23)+ROWS('Entrada de dados em BRANCO'!$AH$15:$AH$23)-1,NA(),OFFSET('Entrada de dados em BRANCO'!$AH22,-1,0)+1/ROWS('Entrada de dados em BRANCO'!$AA$15:$AA$23)))</f>
        <v>0.88888888888888906</v>
      </c>
      <c r="AI22" s="41">
        <f ca="1">IF(ROW()=ROW('Entrada de dados em BRANCO'!$AA$15:$AA$23),0,OFFSET('Entrada de dados em BRANCO'!$AI22,-1,0))+IF(LEN('Entrada de dados em BRANCO'!$AA22),'Entrada de dados em BRANCO'!$AA22,0)</f>
        <v>0</v>
      </c>
      <c r="AJ22" s="41" t="e">
        <f>IF('Entrada de dados em BRANCO'!$AO$17=1,IF(LEN('Entrada de dados em BRANCO'!$AB22),'Entrada de dados em BRANCO'!$AB22/2,'Entrada de dados em BRANCO'!$AI22-'Entrada de dados em BRANCO'!$AA22/2),NA())</f>
        <v>#N/A</v>
      </c>
      <c r="AK22" s="41">
        <f ca="1">IF(OR('Entrada de dados em BRANCO'!$AO$17=2,AND('Entrada de dados em BRANCO'!$AO$17=3,OR(AND(LEN('Entrada de dados em BRANCO'!$AB22)&gt;0,'Entrada de dados em BRANCO'!$AI22&gt;0),AND(LEN('Entrada de dados em BRANCO'!$AA22),'Entrada de dados em BRANCO'!$AA22&gt;=0)))),IF(LEN('Entrada de dados em BRANCO'!$AB22),MAX(0,'Entrada de dados em BRANCO'!$AI22),'Entrada de dados em BRANCO'!$AI22-MIN(0,'Entrada de dados em BRANCO'!$AA22)),NA())</f>
        <v>0</v>
      </c>
      <c r="AL22" s="41" t="e">
        <f>IF('Entrada de dados em BRANCO'!$AO$17=3,IF(LEN('Entrada de dados em BRANCO'!$AB22),IF('Entrada de dados em BRANCO'!$AB22&lt;0,'Entrada de dados em BRANCO'!$AB22,NA()),IF('Entrada de dados em BRANCO'!$AA22&lt;0,'Entrada de dados em BRANCO'!$AI22,NA())),NA())</f>
        <v>#N/A</v>
      </c>
      <c r="AM22" s="40">
        <f ca="1">IF(ROW()=ROW('Entrada de dados em BRANCO'!$AA$15:$AA$23),0.5/ROWS('Entrada de dados em BRANCO'!$AA$15:$AA$23),OFFSET('Entrada de dados em BRANCO'!$AM22,-1,0)+1/ROWS('Entrada de dados em BRANCO'!$AA$15:$AA$23))</f>
        <v>0.83333333333333348</v>
      </c>
      <c r="AN22" s="41">
        <f>IF(LEN('Entrada de dados em BRANCO'!$AA22),'Entrada de dados em BRANCO'!$AA22,'Entrada de dados em BRANCO'!$AB22)</f>
        <v>0</v>
      </c>
      <c r="AO22" s="40"/>
    </row>
    <row r="23" spans="2:41" ht="20.100000000000001" customHeight="1" x14ac:dyDescent="0.25">
      <c r="B23" s="67" t="s">
        <v>63</v>
      </c>
      <c r="C23" s="73"/>
      <c r="D23" s="73"/>
      <c r="E23" s="73"/>
      <c r="F23" s="73"/>
      <c r="G23" s="73"/>
      <c r="H23" s="73"/>
      <c r="I23" s="73"/>
      <c r="J23" s="73"/>
      <c r="K23" s="73"/>
      <c r="L23" s="73"/>
      <c r="M23" s="73"/>
      <c r="N23" s="73"/>
      <c r="O23" s="72">
        <f t="shared" si="0"/>
        <v>0</v>
      </c>
      <c r="P23" s="19"/>
      <c r="Q23" s="90"/>
      <c r="R23" s="12"/>
      <c r="S23" s="12"/>
      <c r="T23" s="12"/>
      <c r="U23" s="13"/>
      <c r="V23" s="13"/>
      <c r="W23" s="13"/>
      <c r="X23" s="13"/>
      <c r="Y23" s="13"/>
      <c r="Z23" s="86" t="str">
        <f>IF(LEN('Entrada de dados em BRANCO'!$U$12),'Entrada de dados em BRANCO'!$U$12,"")</f>
        <v>Receita Líquida</v>
      </c>
      <c r="AA23" s="38" t="str">
        <f>IF(LEN('Entrada de dados em BRANCO'!$V$12),'Entrada de dados em BRANCO'!$V$12,"")</f>
        <v/>
      </c>
      <c r="AB23" s="38">
        <f ca="1">IF(OR(LEN('Entrada de dados em BRANCO'!$AA23)=0,AND(ROW()=ROW('Entrada de dados em BRANCO'!$AA$15:$AA$23),'Entrada de dados em BRANCO'!$AO$15)),'Entrada de dados em BRANCO'!$AI23,"")</f>
        <v>0</v>
      </c>
      <c r="AC23" s="38">
        <f>IF(LEN('Entrada de dados em BRANCO'!$AA23)=0,0,IF(AND('Entrada de dados em BRANCO'!$AI23&lt;0,'Entrada de dados em BRANCO'!$AI23-'Entrada de dados em BRANCO'!$AA23&lt;0,LEN('Entrada de dados em BRANCO'!$AB23)=0),'Entrada de dados em BRANCO'!$AI23-MIN(0,'Entrada de dados em BRANCO'!$AA23),IF(AND('Entrada de dados em BRANCO'!$AI23&gt;0,'Entrada de dados em BRANCO'!$AI23-'Entrada de dados em BRANCO'!$AA23&gt;0,LEN('Entrada de dados em BRANCO'!$AB23)=0),'Entrada de dados em BRANCO'!$AI23-MAX(0,'Entrada de dados em BRANCO'!$AA23),0)))</f>
        <v>0</v>
      </c>
      <c r="AD23" s="38">
        <f>IF(LEN('Entrada de dados em BRANCO'!$AA23)=0,0,IF(AND('Entrada de dados em BRANCO'!$AI23&lt;0,'Entrada de dados em BRANCO'!$AA23&lt;0,LEN('Entrada de dados em BRANCO'!$AB23)=0),MAX('Entrada de dados em BRANCO'!$AA23,'Entrada de dados em BRANCO'!$AI23),0))</f>
        <v>0</v>
      </c>
      <c r="AE23" s="38">
        <f>IF(LEN('Entrada de dados em BRANCO'!$AA23)=0,0,IF(AND('Entrada de dados em BRANCO'!$AI23-'Entrada de dados em BRANCO'!$AA23&lt;0,'Entrada de dados em BRANCO'!$AA23&gt;0,LEN('Entrada de dados em BRANCO'!$AB23)=0),MAX(-'Entrada de dados em BRANCO'!$AA23,'Entrada de dados em BRANCO'!$AI23-'Entrada de dados em BRANCO'!$AA23),0))</f>
        <v>0</v>
      </c>
      <c r="AF23" s="38">
        <f>IF(LEN('Entrada de dados em BRANCO'!$AA23)=0,0,IF(AND('Entrada de dados em BRANCO'!$AI23-'Entrada de dados em BRANCO'!$AA23&gt;0,'Entrada de dados em BRANCO'!$AA23&lt;0,LEN('Entrada de dados em BRANCO'!$AB23)=0),MIN(-'Entrada de dados em BRANCO'!$AA23,'Entrada de dados em BRANCO'!$AI23-'Entrada de dados em BRANCO'!$AA23),0))</f>
        <v>0</v>
      </c>
      <c r="AG23" s="38">
        <f>IF(LEN('Entrada de dados em BRANCO'!$AA23)=0,0,IF(AND('Entrada de dados em BRANCO'!$AI23&gt;0,'Entrada de dados em BRANCO'!$AA23&gt;0,LEN('Entrada de dados em BRANCO'!$AB23)=0),MIN('Entrada de dados em BRANCO'!$AA23,'Entrada de dados em BRANCO'!$AI23),0))</f>
        <v>0</v>
      </c>
      <c r="AH23" s="39" t="e">
        <f ca="1">IF(ROW()=ROW('Entrada de dados em BRANCO'!$AA$15:$AA$23),1/ROWS('Entrada de dados em BRANCO'!$AA$15:$AA$23),IF(ROW()=ROW('Entrada de dados em BRANCO'!$AA$15:$AA$23)+ROWS('Entrada de dados em BRANCO'!$AH$15:$AH$23)-1,NA(),OFFSET('Entrada de dados em BRANCO'!$AH23,-1,0)+1/ROWS('Entrada de dados em BRANCO'!$AA$15:$AA$23)))</f>
        <v>#N/A</v>
      </c>
      <c r="AI23" s="38">
        <f ca="1">IF(ROW()=ROW('Entrada de dados em BRANCO'!$AA$15:$AA$23),0,OFFSET('Entrada de dados em BRANCO'!$AI23,-1,0))+IF(LEN('Entrada de dados em BRANCO'!$AA23),'Entrada de dados em BRANCO'!$AA23,0)</f>
        <v>0</v>
      </c>
      <c r="AJ23" s="38" t="e">
        <f>IF('Entrada de dados em BRANCO'!$AO$17=1,IF(LEN('Entrada de dados em BRANCO'!$AB23),'Entrada de dados em BRANCO'!$AB23/2,'Entrada de dados em BRANCO'!$AI23-'Entrada de dados em BRANCO'!$AA23/2),NA())</f>
        <v>#N/A</v>
      </c>
      <c r="AK23" s="38" t="e">
        <f ca="1">IF(OR('Entrada de dados em BRANCO'!$AO$17=2,AND('Entrada de dados em BRANCO'!$AO$17=3,OR(AND(LEN('Entrada de dados em BRANCO'!$AB23)&gt;0,'Entrada de dados em BRANCO'!$AI23&gt;0),AND(LEN('Entrada de dados em BRANCO'!$AA23),'Entrada de dados em BRANCO'!$AA23&gt;=0)))),IF(LEN('Entrada de dados em BRANCO'!$AB23),MAX(0,'Entrada de dados em BRANCO'!$AI23),'Entrada de dados em BRANCO'!$AI23-MIN(0,'Entrada de dados em BRANCO'!$AA23)),NA())</f>
        <v>#N/A</v>
      </c>
      <c r="AL23" s="38" t="e">
        <f ca="1">IF('Entrada de dados em BRANCO'!$AO$17=3,IF(LEN('Entrada de dados em BRANCO'!$AB23),IF('Entrada de dados em BRANCO'!$AB23&lt;0,'Entrada de dados em BRANCO'!$AB23,NA()),IF('Entrada de dados em BRANCO'!$AA23&lt;0,'Entrada de dados em BRANCO'!$AI23,NA())),NA())</f>
        <v>#N/A</v>
      </c>
      <c r="AM23" s="39">
        <f ca="1">IF(ROW()=ROW('Entrada de dados em BRANCO'!$AA$15:$AA$23),0.5/ROWS('Entrada de dados em BRANCO'!$AA$15:$AA$23),OFFSET('Entrada de dados em BRANCO'!$AM23,-1,0)+1/ROWS('Entrada de dados em BRANCO'!$AA$15:$AA$23))</f>
        <v>0.94444444444444464</v>
      </c>
      <c r="AN23" s="38">
        <f ca="1">IF(LEN('Entrada de dados em BRANCO'!$AA23),'Entrada de dados em BRANCO'!$AA23,'Entrada de dados em BRANCO'!$AB23)</f>
        <v>0</v>
      </c>
      <c r="AO23" s="40"/>
    </row>
    <row r="24" spans="2:41" ht="20.100000000000001" customHeight="1" x14ac:dyDescent="0.25">
      <c r="B24" s="67" t="s">
        <v>64</v>
      </c>
      <c r="C24" s="73"/>
      <c r="D24" s="73"/>
      <c r="E24" s="73"/>
      <c r="F24" s="73"/>
      <c r="G24" s="73"/>
      <c r="H24" s="73"/>
      <c r="I24" s="73"/>
      <c r="J24" s="73"/>
      <c r="K24" s="73"/>
      <c r="L24" s="73"/>
      <c r="M24" s="73"/>
      <c r="N24" s="73"/>
      <c r="O24" s="72">
        <f t="shared" si="0"/>
        <v>0</v>
      </c>
      <c r="P24" s="19"/>
      <c r="Q24" s="90"/>
      <c r="R24" s="12"/>
      <c r="S24" s="12"/>
      <c r="T24" s="12"/>
      <c r="U24" s="9" t="s">
        <v>17</v>
      </c>
      <c r="V24" s="11"/>
      <c r="W24" s="13"/>
      <c r="X24" s="13"/>
      <c r="Y24" s="13"/>
      <c r="Z24" s="13"/>
      <c r="AA24" s="13"/>
    </row>
    <row r="25" spans="2:41" ht="20.100000000000001" customHeight="1" x14ac:dyDescent="0.25">
      <c r="B25" s="63" t="s">
        <v>29</v>
      </c>
      <c r="C25" s="74">
        <f t="shared" ref="C25:N25" si="2">SUM(C7:C24)</f>
        <v>0</v>
      </c>
      <c r="D25" s="74">
        <f t="shared" si="2"/>
        <v>0</v>
      </c>
      <c r="E25" s="74">
        <f t="shared" si="2"/>
        <v>0</v>
      </c>
      <c r="F25" s="74">
        <f t="shared" si="2"/>
        <v>0</v>
      </c>
      <c r="G25" s="74">
        <f t="shared" si="2"/>
        <v>0</v>
      </c>
      <c r="H25" s="74">
        <f t="shared" si="2"/>
        <v>0</v>
      </c>
      <c r="I25" s="74">
        <f t="shared" si="2"/>
        <v>0</v>
      </c>
      <c r="J25" s="74">
        <f t="shared" si="2"/>
        <v>0</v>
      </c>
      <c r="K25" s="74">
        <f t="shared" si="2"/>
        <v>0</v>
      </c>
      <c r="L25" s="74">
        <f t="shared" si="2"/>
        <v>0</v>
      </c>
      <c r="M25" s="74">
        <f t="shared" si="2"/>
        <v>0</v>
      </c>
      <c r="N25" s="74">
        <f t="shared" si="2"/>
        <v>0</v>
      </c>
      <c r="O25" s="72">
        <f t="shared" si="0"/>
        <v>0</v>
      </c>
      <c r="P25" s="19"/>
      <c r="Q25" s="90">
        <f t="shared" ref="Q25:Q30" si="3">IFERROR(IF($S$4=$C$3,0,IF($S$4=$D$3,D25/C25-1,IF($S$4=$E$3,E25/D25-1,IF($S$4=$F$3,F25/E25-1,IF($S$4=$G$3,G25/F25-1,IF($S$4=$H$3,H25/G25-1,IF($S$4=$I$3,I25/H25-1,IF($S$4=$J$3,J25/I25-1,IF($S$4=$K$3,K25/J25-1,IF($S$4=$L$3,L25/K25-1,IF($S$4=$M$3,M25/L25-1,IF($S$4=$N$3,N25/M25-1,"")))))))))))),0)</f>
        <v>0</v>
      </c>
      <c r="R25" s="12"/>
      <c r="S25" s="12"/>
      <c r="T25" s="12"/>
      <c r="U25" s="60" t="s">
        <v>23</v>
      </c>
      <c r="V25" s="81">
        <f>+O4</f>
        <v>0</v>
      </c>
      <c r="W25" s="13"/>
      <c r="X25" s="13"/>
      <c r="Y25" s="13"/>
      <c r="Z25" s="13"/>
      <c r="AA25" s="13"/>
    </row>
    <row r="26" spans="2:41" ht="27" x14ac:dyDescent="0.25">
      <c r="B26" s="91" t="s">
        <v>31</v>
      </c>
      <c r="C26" s="74">
        <f t="shared" ref="C26:N26" si="4">+C6-C25</f>
        <v>0</v>
      </c>
      <c r="D26" s="74">
        <f t="shared" si="4"/>
        <v>0</v>
      </c>
      <c r="E26" s="74">
        <f t="shared" si="4"/>
        <v>0</v>
      </c>
      <c r="F26" s="74">
        <f t="shared" si="4"/>
        <v>0</v>
      </c>
      <c r="G26" s="74">
        <f t="shared" si="4"/>
        <v>0</v>
      </c>
      <c r="H26" s="74">
        <f t="shared" si="4"/>
        <v>0</v>
      </c>
      <c r="I26" s="74">
        <f t="shared" si="4"/>
        <v>0</v>
      </c>
      <c r="J26" s="74">
        <f t="shared" si="4"/>
        <v>0</v>
      </c>
      <c r="K26" s="74">
        <f t="shared" si="4"/>
        <v>0</v>
      </c>
      <c r="L26" s="74">
        <f t="shared" si="4"/>
        <v>0</v>
      </c>
      <c r="M26" s="74">
        <f t="shared" si="4"/>
        <v>0</v>
      </c>
      <c r="N26" s="74">
        <f t="shared" si="4"/>
        <v>0</v>
      </c>
      <c r="O26" s="71">
        <f t="shared" si="0"/>
        <v>0</v>
      </c>
      <c r="P26" s="19"/>
      <c r="Q26" s="90">
        <f t="shared" si="3"/>
        <v>0</v>
      </c>
      <c r="R26" s="12"/>
      <c r="S26" s="12"/>
      <c r="T26" s="12"/>
      <c r="U26" s="97" t="s">
        <v>25</v>
      </c>
      <c r="V26" s="81">
        <f>+O5</f>
        <v>0</v>
      </c>
      <c r="W26" s="13"/>
      <c r="X26" s="13"/>
      <c r="Y26" s="13"/>
      <c r="Z26" s="13"/>
      <c r="AA26" s="13"/>
    </row>
    <row r="27" spans="2:41" ht="20.100000000000001" customHeight="1" x14ac:dyDescent="0.25">
      <c r="B27" s="64" t="s">
        <v>33</v>
      </c>
      <c r="C27" s="70"/>
      <c r="D27" s="70"/>
      <c r="E27" s="70"/>
      <c r="F27" s="70"/>
      <c r="G27" s="70"/>
      <c r="H27" s="70"/>
      <c r="I27" s="70"/>
      <c r="J27" s="70"/>
      <c r="K27" s="70"/>
      <c r="L27" s="70"/>
      <c r="M27" s="70"/>
      <c r="N27" s="70"/>
      <c r="O27" s="71">
        <f t="shared" si="0"/>
        <v>0</v>
      </c>
      <c r="P27" s="19"/>
      <c r="Q27" s="90">
        <f t="shared" si="3"/>
        <v>0</v>
      </c>
      <c r="R27" s="12"/>
      <c r="S27" s="12"/>
      <c r="T27" s="12"/>
      <c r="U27" s="60" t="s">
        <v>27</v>
      </c>
      <c r="V27" s="81"/>
      <c r="W27" s="13"/>
      <c r="X27" s="13"/>
      <c r="Y27" s="13"/>
      <c r="Z27" s="13"/>
      <c r="AA27" s="13"/>
    </row>
    <row r="28" spans="2:41" ht="20.100000000000001" customHeight="1" x14ac:dyDescent="0.25">
      <c r="B28" s="62" t="s">
        <v>35</v>
      </c>
      <c r="C28" s="75">
        <f t="shared" ref="C28:N28" si="5">+C26+C27</f>
        <v>0</v>
      </c>
      <c r="D28" s="75">
        <f t="shared" si="5"/>
        <v>0</v>
      </c>
      <c r="E28" s="75">
        <f t="shared" si="5"/>
        <v>0</v>
      </c>
      <c r="F28" s="75">
        <f t="shared" si="5"/>
        <v>0</v>
      </c>
      <c r="G28" s="75">
        <f t="shared" si="5"/>
        <v>0</v>
      </c>
      <c r="H28" s="75">
        <f t="shared" si="5"/>
        <v>0</v>
      </c>
      <c r="I28" s="75">
        <f t="shared" si="5"/>
        <v>0</v>
      </c>
      <c r="J28" s="75">
        <f t="shared" si="5"/>
        <v>0</v>
      </c>
      <c r="K28" s="75">
        <f t="shared" si="5"/>
        <v>0</v>
      </c>
      <c r="L28" s="75">
        <f t="shared" si="5"/>
        <v>0</v>
      </c>
      <c r="M28" s="75">
        <f t="shared" si="5"/>
        <v>0</v>
      </c>
      <c r="N28" s="75">
        <f t="shared" si="5"/>
        <v>0</v>
      </c>
      <c r="O28" s="71">
        <f t="shared" si="0"/>
        <v>0</v>
      </c>
      <c r="P28" s="19"/>
      <c r="Q28" s="90">
        <f t="shared" si="3"/>
        <v>0</v>
      </c>
      <c r="R28" s="12"/>
      <c r="S28" s="12"/>
      <c r="T28" s="12"/>
      <c r="U28" s="60" t="s">
        <v>29</v>
      </c>
      <c r="V28" s="81">
        <f>+O6</f>
        <v>0</v>
      </c>
      <c r="W28" s="13"/>
      <c r="X28" s="13"/>
      <c r="Y28" s="13"/>
      <c r="Z28" s="13"/>
      <c r="AA28" s="13"/>
    </row>
    <row r="29" spans="2:41" ht="27" x14ac:dyDescent="0.25">
      <c r="B29" s="65" t="s">
        <v>37</v>
      </c>
      <c r="C29" s="76"/>
      <c r="D29" s="76"/>
      <c r="E29" s="76"/>
      <c r="F29" s="76"/>
      <c r="G29" s="76"/>
      <c r="H29" s="76"/>
      <c r="I29" s="76"/>
      <c r="J29" s="76"/>
      <c r="K29" s="76"/>
      <c r="L29" s="76"/>
      <c r="M29" s="76"/>
      <c r="N29" s="76"/>
      <c r="O29" s="77">
        <f t="shared" si="0"/>
        <v>0</v>
      </c>
      <c r="P29" s="19"/>
      <c r="Q29" s="90">
        <f t="shared" si="3"/>
        <v>0</v>
      </c>
      <c r="R29" s="12"/>
      <c r="S29" s="12"/>
      <c r="T29" s="12"/>
      <c r="U29" s="97" t="s">
        <v>31</v>
      </c>
      <c r="V29" s="81"/>
      <c r="W29" s="13"/>
      <c r="X29" s="13"/>
      <c r="Y29" s="13"/>
      <c r="Z29" s="13"/>
      <c r="AA29" s="13"/>
    </row>
    <row r="30" spans="2:41" ht="20.100000000000001" customHeight="1" x14ac:dyDescent="0.25">
      <c r="B30" s="66" t="s">
        <v>39</v>
      </c>
      <c r="C30" s="78">
        <f t="shared" ref="C30:N30" si="6">+C28-C29</f>
        <v>0</v>
      </c>
      <c r="D30" s="78">
        <f t="shared" si="6"/>
        <v>0</v>
      </c>
      <c r="E30" s="78">
        <f t="shared" si="6"/>
        <v>0</v>
      </c>
      <c r="F30" s="78">
        <f t="shared" si="6"/>
        <v>0</v>
      </c>
      <c r="G30" s="78">
        <f t="shared" si="6"/>
        <v>0</v>
      </c>
      <c r="H30" s="78">
        <f t="shared" si="6"/>
        <v>0</v>
      </c>
      <c r="I30" s="78">
        <f t="shared" si="6"/>
        <v>0</v>
      </c>
      <c r="J30" s="78">
        <f t="shared" si="6"/>
        <v>0</v>
      </c>
      <c r="K30" s="78">
        <f t="shared" si="6"/>
        <v>0</v>
      </c>
      <c r="L30" s="78">
        <f t="shared" si="6"/>
        <v>0</v>
      </c>
      <c r="M30" s="78">
        <f t="shared" si="6"/>
        <v>0</v>
      </c>
      <c r="N30" s="78">
        <f t="shared" si="6"/>
        <v>0</v>
      </c>
      <c r="O30" s="79">
        <f t="shared" si="0"/>
        <v>0</v>
      </c>
      <c r="P30" s="14"/>
      <c r="Q30" s="90">
        <f t="shared" si="3"/>
        <v>0</v>
      </c>
      <c r="R30" s="13"/>
      <c r="S30" s="12"/>
      <c r="T30" s="13"/>
      <c r="U30" s="60" t="s">
        <v>33</v>
      </c>
      <c r="V30" s="81"/>
      <c r="W30" s="13"/>
      <c r="X30" s="13"/>
      <c r="Y30" s="13"/>
      <c r="Z30" s="13"/>
      <c r="AA30" s="13"/>
    </row>
    <row r="31" spans="2:41" ht="16.5" x14ac:dyDescent="0.25">
      <c r="B31" s="8"/>
      <c r="C31" s="6"/>
      <c r="D31" s="6"/>
      <c r="E31" s="6"/>
      <c r="F31" s="6"/>
      <c r="G31" s="6"/>
      <c r="H31" s="6"/>
      <c r="I31" s="6"/>
      <c r="J31" s="6"/>
      <c r="K31" s="6"/>
      <c r="L31" s="6"/>
      <c r="M31" s="6"/>
      <c r="N31" s="6"/>
      <c r="O31" s="6"/>
      <c r="P31" s="3"/>
      <c r="Q31" s="2"/>
      <c r="R31" s="2"/>
      <c r="S31" s="2"/>
      <c r="T31" s="2"/>
      <c r="U31" s="60" t="s">
        <v>35</v>
      </c>
      <c r="V31" s="81"/>
      <c r="W31" s="1"/>
      <c r="X31" s="1"/>
      <c r="Y31" s="1"/>
      <c r="Z31" s="1"/>
      <c r="AA31" s="1"/>
    </row>
    <row r="32" spans="2:41" ht="24.95" customHeight="1" x14ac:dyDescent="0.25">
      <c r="E32" s="6"/>
      <c r="F32" s="6"/>
      <c r="G32" s="6"/>
      <c r="H32" s="6"/>
      <c r="I32" s="6"/>
      <c r="J32" s="6"/>
      <c r="K32" s="6"/>
      <c r="L32" s="6"/>
      <c r="M32" s="6"/>
      <c r="N32" s="6"/>
      <c r="O32" s="6"/>
      <c r="P32" s="3"/>
      <c r="R32" s="2"/>
      <c r="S32" s="2"/>
      <c r="T32" s="2"/>
      <c r="U32" s="60" t="s">
        <v>37</v>
      </c>
      <c r="V32" s="81"/>
      <c r="W32" s="1"/>
      <c r="X32" s="1"/>
      <c r="Y32" s="1"/>
      <c r="Z32" s="1"/>
      <c r="AA32" s="1"/>
    </row>
    <row r="33" spans="2:27" ht="20.100000000000001" customHeight="1" x14ac:dyDescent="0.25">
      <c r="E33" s="6"/>
      <c r="F33" s="6"/>
      <c r="G33" s="6"/>
      <c r="H33" s="6"/>
      <c r="I33" s="6"/>
      <c r="J33" s="6"/>
      <c r="K33" s="6"/>
      <c r="L33" s="6"/>
      <c r="M33" s="6"/>
      <c r="N33" s="6"/>
      <c r="O33" s="6"/>
      <c r="P33" s="3"/>
      <c r="R33" s="2"/>
      <c r="S33" s="2"/>
      <c r="T33" s="2"/>
      <c r="U33" s="60" t="s">
        <v>39</v>
      </c>
      <c r="V33" s="81"/>
      <c r="W33" s="1"/>
      <c r="X33" s="1"/>
      <c r="Y33" s="1"/>
      <c r="Z33" s="1"/>
      <c r="AA33" s="1"/>
    </row>
    <row r="34" spans="2:27" ht="20.100000000000001" customHeight="1" x14ac:dyDescent="0.25">
      <c r="E34" s="6"/>
      <c r="F34" s="6"/>
      <c r="G34" s="6"/>
      <c r="H34" s="6"/>
      <c r="I34" s="6"/>
      <c r="J34" s="6"/>
      <c r="K34" s="6"/>
      <c r="L34" s="6"/>
      <c r="M34" s="6"/>
      <c r="N34" s="6"/>
      <c r="O34" s="6"/>
      <c r="P34" s="7"/>
      <c r="R34" s="2"/>
      <c r="S34" s="2"/>
      <c r="T34" s="2"/>
      <c r="U34" s="1"/>
      <c r="V34" s="1"/>
      <c r="W34" s="1"/>
      <c r="X34" s="1"/>
      <c r="Y34" s="1"/>
      <c r="Z34" s="1"/>
      <c r="AA34" s="1"/>
    </row>
    <row r="35" spans="2:27" ht="20.100000000000001" customHeight="1" x14ac:dyDescent="0.25">
      <c r="E35" s="4"/>
      <c r="F35" s="4"/>
      <c r="G35" s="4"/>
      <c r="H35" s="4"/>
      <c r="I35" s="4"/>
      <c r="J35" s="4"/>
      <c r="K35" s="4"/>
      <c r="L35" s="4"/>
      <c r="M35" s="4"/>
      <c r="N35" s="4"/>
      <c r="O35" s="6"/>
      <c r="P35" s="3"/>
      <c r="R35" s="2"/>
      <c r="S35" s="2"/>
      <c r="T35" s="2"/>
      <c r="U35" s="1"/>
      <c r="V35" s="1"/>
      <c r="W35" s="1"/>
      <c r="X35" s="1"/>
      <c r="Y35" s="1"/>
      <c r="Z35" s="1"/>
      <c r="AA35" s="1"/>
    </row>
    <row r="36" spans="2:27" ht="20.100000000000001" customHeight="1" x14ac:dyDescent="0.25">
      <c r="E36" s="4"/>
      <c r="F36" s="4"/>
      <c r="G36" s="4"/>
      <c r="H36" s="4"/>
      <c r="I36" s="4"/>
      <c r="J36" s="4"/>
      <c r="K36" s="4"/>
      <c r="L36" s="4"/>
      <c r="M36" s="4"/>
      <c r="N36" s="4"/>
      <c r="O36" s="6"/>
      <c r="P36" s="3"/>
      <c r="R36" s="2"/>
      <c r="S36" s="2"/>
      <c r="T36" s="2"/>
      <c r="U36" s="1"/>
      <c r="V36" s="1"/>
      <c r="W36" s="1"/>
      <c r="X36" s="1"/>
      <c r="Y36" s="1"/>
      <c r="Z36" s="1"/>
      <c r="AA36" s="1"/>
    </row>
    <row r="37" spans="2:27" ht="20.100000000000001" customHeight="1" x14ac:dyDescent="0.25">
      <c r="E37" s="4"/>
      <c r="F37" s="4"/>
      <c r="G37" s="4"/>
      <c r="H37" s="4"/>
      <c r="I37" s="4"/>
      <c r="J37" s="4"/>
      <c r="K37" s="4"/>
      <c r="L37" s="4"/>
      <c r="M37" s="4"/>
      <c r="N37" s="4"/>
      <c r="O37" s="6"/>
      <c r="P37" s="3"/>
      <c r="R37" s="2"/>
      <c r="S37" s="2"/>
      <c r="T37" s="2"/>
      <c r="U37" s="1"/>
      <c r="V37" s="1"/>
      <c r="W37" s="1"/>
      <c r="X37" s="1"/>
      <c r="Y37" s="1"/>
      <c r="Z37" s="1"/>
      <c r="AA37" s="1"/>
    </row>
    <row r="38" spans="2:27" ht="20.100000000000001" customHeight="1" x14ac:dyDescent="0.25">
      <c r="E38" s="4"/>
      <c r="F38" s="4"/>
      <c r="G38" s="4"/>
      <c r="H38" s="4"/>
      <c r="I38" s="4"/>
      <c r="J38" s="4"/>
      <c r="K38" s="4"/>
      <c r="L38" s="4"/>
      <c r="M38" s="4"/>
      <c r="N38" s="4"/>
      <c r="O38" s="6"/>
      <c r="P38" s="3"/>
      <c r="R38" s="2"/>
      <c r="S38" s="2"/>
      <c r="T38" s="2"/>
      <c r="U38" s="1"/>
      <c r="V38" s="1"/>
      <c r="W38" s="1"/>
      <c r="X38" s="1"/>
      <c r="Y38" s="1"/>
      <c r="Z38" s="1"/>
      <c r="AA38" s="1"/>
    </row>
    <row r="39" spans="2:27" ht="20.100000000000001" customHeight="1" x14ac:dyDescent="0.25">
      <c r="E39" s="4"/>
      <c r="F39" s="4"/>
      <c r="G39" s="4"/>
      <c r="H39" s="4"/>
      <c r="I39" s="4"/>
      <c r="J39" s="4"/>
      <c r="K39" s="4"/>
      <c r="L39" s="4"/>
      <c r="M39" s="4"/>
      <c r="N39" s="4"/>
      <c r="O39" s="6"/>
      <c r="P39" s="3"/>
      <c r="R39" s="2"/>
      <c r="S39" s="2"/>
      <c r="T39" s="2"/>
      <c r="U39" s="1"/>
      <c r="V39" s="1"/>
      <c r="W39" s="1"/>
      <c r="X39" s="1"/>
      <c r="Y39" s="1"/>
      <c r="Z39" s="1"/>
      <c r="AA39" s="1"/>
    </row>
    <row r="40" spans="2:27" ht="20.100000000000001" customHeight="1" x14ac:dyDescent="0.25">
      <c r="E40" s="4"/>
      <c r="F40" s="4"/>
      <c r="G40" s="4"/>
      <c r="H40" s="4"/>
      <c r="I40" s="4"/>
      <c r="J40" s="4"/>
      <c r="K40" s="4"/>
      <c r="L40" s="4"/>
      <c r="M40" s="4"/>
      <c r="N40" s="4"/>
      <c r="O40" s="6"/>
      <c r="P40" s="3"/>
      <c r="R40" s="2"/>
      <c r="S40" s="2"/>
      <c r="T40" s="2"/>
      <c r="U40" s="1"/>
      <c r="V40" s="1"/>
      <c r="W40" s="1"/>
      <c r="X40" s="1"/>
      <c r="Y40" s="1"/>
      <c r="Z40" s="1"/>
      <c r="AA40" s="1"/>
    </row>
    <row r="41" spans="2:27" ht="20.100000000000001" customHeight="1" x14ac:dyDescent="0.25">
      <c r="E41" s="4"/>
      <c r="F41" s="4"/>
      <c r="G41" s="4"/>
      <c r="H41" s="4"/>
      <c r="I41" s="4"/>
      <c r="J41" s="4"/>
      <c r="K41" s="4"/>
      <c r="L41" s="4"/>
      <c r="M41" s="4"/>
      <c r="N41" s="4"/>
      <c r="O41" s="6"/>
      <c r="P41" s="3"/>
      <c r="R41" s="2"/>
      <c r="S41" s="2"/>
      <c r="T41" s="2"/>
      <c r="U41" s="1"/>
      <c r="V41" s="1"/>
      <c r="W41" s="1"/>
      <c r="X41" s="1"/>
      <c r="Y41" s="1"/>
      <c r="Z41" s="1"/>
      <c r="AA41" s="1"/>
    </row>
    <row r="42" spans="2:27" ht="20.100000000000001" customHeight="1" x14ac:dyDescent="0.25">
      <c r="B42" s="5"/>
      <c r="C42" s="4"/>
      <c r="D42" s="4"/>
      <c r="E42" s="4"/>
      <c r="F42" s="4"/>
      <c r="G42" s="4"/>
      <c r="H42" s="4"/>
      <c r="I42" s="4"/>
      <c r="J42" s="4"/>
      <c r="K42" s="4"/>
      <c r="L42" s="4"/>
      <c r="M42" s="4"/>
      <c r="N42" s="4"/>
      <c r="O42" s="6"/>
      <c r="P42" s="3"/>
      <c r="R42" s="2"/>
      <c r="S42" s="2"/>
      <c r="T42" s="2"/>
      <c r="U42" s="1"/>
      <c r="V42" s="1"/>
      <c r="W42" s="1"/>
      <c r="X42" s="1"/>
      <c r="Y42" s="1"/>
      <c r="Z42" s="1"/>
      <c r="AA42" s="1"/>
    </row>
    <row r="43" spans="2:27" ht="20.100000000000001" customHeight="1" x14ac:dyDescent="0.25">
      <c r="B43" s="5"/>
      <c r="C43" s="4"/>
      <c r="D43" s="4"/>
      <c r="E43" s="4"/>
      <c r="F43" s="4"/>
      <c r="G43" s="4"/>
      <c r="H43" s="4"/>
      <c r="I43" s="4"/>
      <c r="J43" s="4"/>
      <c r="K43" s="4"/>
      <c r="L43" s="4"/>
      <c r="M43" s="4"/>
      <c r="N43" s="4"/>
      <c r="O43" s="6"/>
      <c r="P43" s="3"/>
      <c r="R43" s="2"/>
      <c r="S43" s="2"/>
      <c r="T43" s="2"/>
      <c r="U43" s="1"/>
      <c r="V43" s="1"/>
      <c r="W43" s="1"/>
      <c r="X43" s="1"/>
      <c r="Y43" s="1"/>
      <c r="Z43" s="1"/>
      <c r="AA43" s="1"/>
    </row>
    <row r="44" spans="2:27" ht="20.100000000000001" customHeight="1" x14ac:dyDescent="0.25">
      <c r="B44" s="5"/>
      <c r="C44" s="4"/>
      <c r="D44" s="4"/>
      <c r="E44" s="4"/>
      <c r="F44" s="4"/>
      <c r="G44" s="4"/>
      <c r="H44" s="4"/>
      <c r="I44" s="4"/>
      <c r="J44" s="4"/>
      <c r="K44" s="4"/>
      <c r="L44" s="4"/>
      <c r="M44" s="4"/>
      <c r="N44" s="4"/>
      <c r="O44" s="6"/>
      <c r="P44" s="3"/>
      <c r="R44" s="2"/>
      <c r="S44" s="2"/>
      <c r="T44" s="2"/>
      <c r="U44" s="1"/>
      <c r="V44" s="1"/>
      <c r="W44" s="1"/>
      <c r="X44" s="1"/>
      <c r="Y44" s="1"/>
      <c r="Z44" s="1"/>
      <c r="AA44" s="1"/>
    </row>
    <row r="45" spans="2:27" ht="20.100000000000001" customHeight="1" x14ac:dyDescent="0.25">
      <c r="B45" s="5"/>
      <c r="C45" s="4"/>
      <c r="D45" s="4"/>
      <c r="E45" s="4"/>
      <c r="F45" s="4"/>
      <c r="G45" s="4"/>
      <c r="H45" s="4"/>
      <c r="I45" s="4"/>
      <c r="J45" s="4"/>
      <c r="K45" s="4"/>
      <c r="L45" s="4"/>
      <c r="M45" s="4"/>
      <c r="N45" s="4"/>
      <c r="O45" s="6"/>
      <c r="P45" s="3"/>
      <c r="R45" s="2"/>
      <c r="S45" s="2"/>
      <c r="T45" s="2"/>
      <c r="U45" s="1"/>
      <c r="V45" s="1"/>
      <c r="W45" s="1"/>
      <c r="X45" s="1"/>
      <c r="Y45" s="1"/>
      <c r="Z45" s="1"/>
      <c r="AA45" s="1"/>
    </row>
    <row r="46" spans="2:27" ht="16.5" x14ac:dyDescent="0.25">
      <c r="B46" s="5"/>
      <c r="C46" s="4"/>
      <c r="D46" s="4"/>
      <c r="E46" s="4"/>
      <c r="F46" s="4"/>
      <c r="G46" s="4"/>
      <c r="H46" s="4"/>
      <c r="I46" s="4"/>
      <c r="J46" s="4"/>
      <c r="K46" s="4"/>
      <c r="L46" s="4"/>
      <c r="M46" s="4"/>
      <c r="N46" s="4"/>
      <c r="O46" s="6"/>
      <c r="P46" s="3"/>
      <c r="Q46" s="2"/>
      <c r="R46" s="2"/>
      <c r="S46" s="2"/>
      <c r="T46" s="2"/>
      <c r="U46" s="1"/>
      <c r="V46" s="1"/>
      <c r="W46" s="1"/>
      <c r="X46" s="1"/>
      <c r="Y46" s="1"/>
      <c r="Z46" s="1"/>
      <c r="AA46" s="1"/>
    </row>
  </sheetData>
  <mergeCells count="1">
    <mergeCell ref="U3:V3"/>
  </mergeCells>
  <conditionalFormatting sqref="AA4">
    <cfRule type="expression" dxfId="15" priority="5">
      <formula>$C$4&lt;0</formula>
    </cfRule>
    <cfRule type="expression" dxfId="14" priority="6">
      <formula>$C$4&gt;0</formula>
    </cfRule>
  </conditionalFormatting>
  <conditionalFormatting sqref="AA5">
    <cfRule type="expression" dxfId="13" priority="7">
      <formula>$C$5&lt;0</formula>
    </cfRule>
    <cfRule type="expression" dxfId="12" priority="8">
      <formula>$C$5&gt;0</formula>
    </cfRule>
  </conditionalFormatting>
  <conditionalFormatting sqref="AA6">
    <cfRule type="expression" dxfId="11" priority="9">
      <formula>$C$6&lt;0</formula>
    </cfRule>
    <cfRule type="expression" dxfId="10" priority="10">
      <formula>$C$6&gt;0</formula>
    </cfRule>
  </conditionalFormatting>
  <conditionalFormatting sqref="AA7">
    <cfRule type="expression" dxfId="9" priority="17">
      <formula>$C$7&gt;0</formula>
    </cfRule>
    <cfRule type="expression" dxfId="8" priority="18">
      <formula>$C$7&lt;0</formula>
    </cfRule>
  </conditionalFormatting>
  <conditionalFormatting sqref="AA8">
    <cfRule type="expression" dxfId="7" priority="11">
      <formula>$C$8&lt;0</formula>
    </cfRule>
    <cfRule type="expression" dxfId="6" priority="12">
      <formula>$C$8&gt;0</formula>
    </cfRule>
  </conditionalFormatting>
  <conditionalFormatting sqref="AA9">
    <cfRule type="expression" dxfId="5" priority="15">
      <formula>$C$9&lt;0</formula>
    </cfRule>
    <cfRule type="expression" dxfId="4" priority="16">
      <formula>$C$9&gt;0</formula>
    </cfRule>
  </conditionalFormatting>
  <conditionalFormatting sqref="AA10">
    <cfRule type="expression" dxfId="3" priority="13">
      <formula>$C$10&lt;0</formula>
    </cfRule>
    <cfRule type="expression" dxfId="2" priority="14">
      <formula>$C$10&gt;0</formula>
    </cfRule>
  </conditionalFormatting>
  <conditionalFormatting sqref="AA11:AA12">
    <cfRule type="expression" dxfId="1" priority="1">
      <formula>$C$7&gt;0</formula>
    </cfRule>
    <cfRule type="expression" dxfId="0" priority="2">
      <formula>$C$7&lt;0</formula>
    </cfRule>
  </conditionalFormatting>
  <pageMargins left="0.4" right="0.4" top="0.4" bottom="0.4" header="0" footer="0"/>
  <pageSetup scale="64"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B65" sqref="B65"/>
    </sheetView>
  </sheetViews>
  <sheetFormatPr defaultColWidth="11.85546875" defaultRowHeight="15" x14ac:dyDescent="0.25"/>
  <cols>
    <col min="1" max="1" width="3.7109375" style="26" customWidth="1"/>
    <col min="2" max="2" width="96.28515625" style="26" customWidth="1"/>
    <col min="3" max="16384" width="11.85546875" style="26"/>
  </cols>
  <sheetData>
    <row r="1" spans="2:2" ht="20.100000000000001" customHeight="1" x14ac:dyDescent="0.25"/>
    <row r="2" spans="2:2" ht="108" customHeight="1" x14ac:dyDescent="0.25">
      <c r="B2" s="27" t="s">
        <v>65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EX - Painel de lucro e perda</vt:lpstr>
      <vt:lpstr>EX - Entrada de dados</vt:lpstr>
      <vt:lpstr>EM BRANCO Painel de lucro e per</vt:lpstr>
      <vt:lpstr>Entrada de dados em BRANCO</vt:lpstr>
      <vt:lpstr>– Aviso de isenção de responsab</vt:lpstr>
      <vt:lpstr>'EM BRANCO Painel de lucro e per'!ListMonths</vt:lpstr>
      <vt:lpstr>'EX - Painel de lucro e perda'!ListMonths</vt:lpstr>
      <vt:lpstr>'EM BRANCO Painel de lucro e per'!Print_Area</vt:lpstr>
      <vt:lpstr>'Entrada de dados em BRANCO'!Print_Area</vt:lpstr>
      <vt:lpstr>'EX - Entrada de dados'!Print_Area</vt:lpstr>
      <vt:lpstr>'EX - Painel de lucro e perda'!Print_Area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2021-05-26T16:43:56Z</dcterms:created>
  <dcterms:modified xsi:type="dcterms:W3CDTF">2023-12-18T22:52:44Z</dcterms:modified>
  <cp:category/>
</cp:coreProperties>
</file>